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10" windowWidth="12015" windowHeight="95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<sst xmlns="http://schemas.openxmlformats.org/spreadsheetml/2006/main" count="157" uniqueCount="88">
  <si>
    <t>Разом </t>
  </si>
  <si>
    <t>1000 </t>
  </si>
  <si>
    <t>1100 </t>
  </si>
  <si>
    <t>1110 </t>
  </si>
  <si>
    <t>Зміни, внесені до кошторису </t>
  </si>
  <si>
    <t>Х </t>
  </si>
  <si>
    <t>Дата </t>
  </si>
  <si>
    <t>Підстава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</si>
  <si>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</si>
  <si>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</si>
  <si>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</si>
  <si>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</si>
  <si>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</si>
  <si>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</si>
  <si>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</si>
  <si>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</si>
  <si>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</si>
  <si>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</si>
  <si>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</si>
  <si>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Показники  </t>
  </si>
  <si>
    <t>У тому числі за кодами економічної класифікації видатків </t>
  </si>
  <si>
    <t xml:space="preserve">Затверджено кошторисом на рік </t>
  </si>
  <si>
    <t xml:space="preserve">Дата </t>
  </si>
  <si>
    <t>3  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</si>
  <si>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</si>
  <si>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</si>
  <si>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</si>
  <si>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</si>
  <si>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</si>
  <si>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</si>
  <si>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</si>
  <si>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</si>
  <si>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</si>
  <si>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Разом</t>
  </si>
  <si>
    <t>(назва установи)</t>
  </si>
  <si>
    <t xml:space="preserve">Ідентифікаційний код за ЄДРПОУ </t>
  </si>
  <si>
    <t>Код програмної класифікації</t>
  </si>
  <si>
    <t>КНИГА ОБЛІКУ АСИГНУВАНЬ ТА ПРИЙНЯТИХ ЗОБОВ'ЯЗАНЬ</t>
  </si>
  <si>
    <t>Номер документа </t>
  </si>
  <si>
    <t>Найменування підприємства, установи, організації та іншої юридичної особи, за якою прийнято зобов'язання </t>
  </si>
  <si>
    <t>Предмет зобов'язання (найменування матеріальних цінностей, перелік послуг тощо) </t>
  </si>
  <si>
    <t>Сума усього </t>
  </si>
  <si>
    <t>Сплачено за зобов'язанням </t>
  </si>
  <si>
    <t>21 </t>
  </si>
  <si>
    <t>22 </t>
  </si>
  <si>
    <t>23 </t>
  </si>
  <si>
    <t>24 </t>
  </si>
  <si>
    <t>Прийнято зобов'язань  </t>
  </si>
  <si>
    <t>у тому числі за кодами економічної класифікації видатків </t>
  </si>
  <si>
    <t>Залишок кошторисних призначень</t>
  </si>
  <si>
    <t>Усього на початок року (кредиторська заборгованість)</t>
  </si>
  <si>
    <t>б/н</t>
  </si>
  <si>
    <t>ПП "ОВЧАРОВА"</t>
  </si>
  <si>
    <t xml:space="preserve">ПП МІНЧУКОВ </t>
  </si>
  <si>
    <t>за вивіз сміття</t>
  </si>
  <si>
    <t>ПП "ДОН-2"</t>
  </si>
  <si>
    <t>охорона примщень</t>
  </si>
  <si>
    <t>ВАТ "Укртелеком"</t>
  </si>
  <si>
    <t>за послуги зв'язку</t>
  </si>
  <si>
    <t>Слов'яносербський РЕМ ТОВ "ЛЕО"</t>
  </si>
  <si>
    <t>постачання електроенергії</t>
  </si>
  <si>
    <t>за бумагу та канцтовари</t>
  </si>
  <si>
    <t>Заробітна плата</t>
  </si>
  <si>
    <t>За оренду</t>
  </si>
  <si>
    <t>За воду</t>
  </si>
  <si>
    <t>За газ</t>
  </si>
  <si>
    <t xml:space="preserve">У книзі пронумеровано </t>
  </si>
  <si>
    <t>М. П. </t>
  </si>
  <si>
    <r>
      <t>____</t>
    </r>
    <r>
      <rPr>
        <u val="single"/>
        <sz val="11"/>
        <color indexed="8"/>
        <rFont val="Times New Roman"/>
        <family val="1"/>
      </rPr>
      <t>2_</t>
    </r>
    <r>
      <rPr>
        <sz val="11"/>
        <color indexed="8"/>
        <rFont val="Times New Roman"/>
        <family val="1"/>
      </rPr>
      <t>_______ (_дві_) сторінки</t>
    </r>
  </si>
  <si>
    <t>КПНУ "Муз.школа"</t>
  </si>
  <si>
    <t>12 січня 2011 р. </t>
  </si>
  <si>
    <t>госп.товари</t>
  </si>
  <si>
    <t>ТО комп.техніки, запр.карт.</t>
  </si>
  <si>
    <t>за 2010 рік</t>
  </si>
  <si>
    <t>Лист від 10.11.2010р. №03-2/768</t>
  </si>
  <si>
    <t>Лист №03-2/532 від 02.07.2010р.</t>
  </si>
  <si>
    <t xml:space="preserve">Лист №03-2/799 від 25.11.2010 р. </t>
  </si>
  <si>
    <t xml:space="preserve">Лист №03-2/879 від 14.12.2010 р. </t>
  </si>
  <si>
    <t xml:space="preserve">Лист  №03-2/887 від 17.12.2010 р. </t>
  </si>
  <si>
    <t>Лист №03-2/901 від 23.12.2010 р.</t>
  </si>
  <si>
    <t>обладнання,бумага та канцтовари</t>
  </si>
  <si>
    <t>ремонт системи опалення</t>
  </si>
  <si>
    <t>встановлення сигнализації</t>
  </si>
  <si>
    <t>ПП "БК"СД-Строй"</t>
  </si>
  <si>
    <t>15/12-10</t>
  </si>
  <si>
    <t>ФОП Крутін В.Ю.</t>
  </si>
  <si>
    <t>ПП Мінчукова А.А.</t>
  </si>
  <si>
    <t>Гол. бухгалтер 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</si>
</sst>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;@"/>
    <numFmt numFmtId="169" formatCode="mmm/yyyy"/>
    <numFmt numFmtId="170" formatCode="#,##0.000"/>
    <numFmt numFmtId="171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68" fontId="44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2" xfId="0" applyFont="1" applyBorder="1" applyAlignment="1">
      <alignment horizontal="justify" wrapText="1"/>
    </xf>
    <xf numFmtId="0" fontId="44" fillId="0" borderId="13" xfId="0" applyFont="1" applyBorder="1" applyAlignment="1">
      <alignment horizontal="justify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horizontal="right" wrapText="1"/>
    </xf>
    <xf numFmtId="4" fontId="44" fillId="0" borderId="13" xfId="0" applyNumberFormat="1" applyFont="1" applyBorder="1" applyAlignment="1">
      <alignment horizontal="right" wrapText="1"/>
    </xf>
    <xf numFmtId="0" fontId="44" fillId="0" borderId="12" xfId="0" applyFont="1" applyBorder="1" applyAlignment="1">
      <alignment horizontal="right" wrapText="1"/>
    </xf>
    <xf numFmtId="0" fontId="44" fillId="0" borderId="13" xfId="0" applyFont="1" applyBorder="1" applyAlignment="1">
      <alignment horizontal="right" wrapText="1"/>
    </xf>
    <xf numFmtId="14" fontId="44" fillId="0" borderId="12" xfId="0" applyNumberFormat="1" applyFont="1" applyBorder="1" applyAlignment="1">
      <alignment horizontal="justify" wrapText="1"/>
    </xf>
    <xf numFmtId="14" fontId="44" fillId="0" borderId="13" xfId="0" applyNumberFormat="1" applyFont="1" applyBorder="1" applyAlignment="1">
      <alignment horizontal="justify" wrapText="1"/>
    </xf>
    <xf numFmtId="0" fontId="44" fillId="0" borderId="13" xfId="0" applyFont="1" applyBorder="1" applyAlignment="1">
      <alignment horizontal="left" wrapText="1"/>
    </xf>
    <xf numFmtId="0" fontId="43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44" fillId="0" borderId="11" xfId="0" applyFont="1" applyBorder="1" applyAlignment="1">
      <alignment horizontal="right" wrapText="1"/>
    </xf>
    <xf numFmtId="14" fontId="44" fillId="0" borderId="11" xfId="0" applyNumberFormat="1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14" fontId="44" fillId="0" borderId="13" xfId="0" applyNumberFormat="1" applyFont="1" applyBorder="1" applyAlignment="1">
      <alignment horizontal="left" wrapText="1"/>
    </xf>
    <xf numFmtId="14" fontId="44" fillId="0" borderId="11" xfId="0" applyNumberFormat="1" applyFont="1" applyBorder="1" applyAlignment="1">
      <alignment horizontal="left" vertical="center" wrapText="1"/>
    </xf>
    <xf numFmtId="14" fontId="44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14" fontId="44" fillId="0" borderId="13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50" fillId="0" borderId="0" xfId="0" applyFont="1" applyBorder="1" applyAlignment="1">
      <alignment horizontal="right" wrapText="1"/>
    </xf>
    <xf numFmtId="14" fontId="44" fillId="0" borderId="18" xfId="0" applyNumberFormat="1" applyFont="1" applyBorder="1" applyAlignment="1">
      <alignment horizontal="justify" wrapText="1"/>
    </xf>
    <xf numFmtId="0" fontId="44" fillId="0" borderId="16" xfId="0" applyFont="1" applyBorder="1" applyAlignment="1">
      <alignment horizontal="right" wrapText="1"/>
    </xf>
    <xf numFmtId="0" fontId="44" fillId="0" borderId="16" xfId="0" applyFont="1" applyBorder="1" applyAlignment="1">
      <alignment horizontal="justify" wrapText="1"/>
    </xf>
    <xf numFmtId="0" fontId="44" fillId="0" borderId="17" xfId="0" applyFont="1" applyBorder="1" applyAlignment="1">
      <alignment horizontal="justify" wrapText="1"/>
    </xf>
    <xf numFmtId="4" fontId="44" fillId="0" borderId="0" xfId="0" applyNumberFormat="1" applyFont="1" applyBorder="1" applyAlignment="1">
      <alignment horizontal="right" wrapText="1"/>
    </xf>
    <xf numFmtId="14" fontId="44" fillId="0" borderId="18" xfId="0" applyNumberFormat="1" applyFont="1" applyBorder="1" applyAlignment="1">
      <alignment horizontal="center" wrapText="1"/>
    </xf>
    <xf numFmtId="14" fontId="44" fillId="0" borderId="0" xfId="0" applyNumberFormat="1" applyFont="1" applyBorder="1" applyAlignment="1">
      <alignment horizontal="justify" wrapText="1"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justify" wrapText="1"/>
    </xf>
    <xf numFmtId="4" fontId="51" fillId="0" borderId="11" xfId="0" applyNumberFormat="1" applyFont="1" applyBorder="1" applyAlignment="1">
      <alignment horizontal="right" wrapText="1"/>
    </xf>
    <xf numFmtId="0" fontId="49" fillId="0" borderId="11" xfId="0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right" wrapText="1"/>
    </xf>
    <xf numFmtId="0" fontId="49" fillId="0" borderId="11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6" fillId="0" borderId="19" xfId="0" applyFont="1" applyBorder="1" applyAlignment="1">
      <alignment/>
    </xf>
    <xf numFmtId="49" fontId="44" fillId="0" borderId="12" xfId="0" applyNumberFormat="1" applyFont="1" applyBorder="1" applyAlignment="1">
      <alignment horizontal="right" wrapText="1"/>
    </xf>
    <xf numFmtId="0" fontId="43" fillId="0" borderId="19" xfId="0" applyFont="1" applyBorder="1" applyAlignment="1">
      <alignment horizontal="left"/>
    </xf>
    <xf numFmtId="0" fontId="46" fillId="0" borderId="0" xfId="0" applyFont="1" applyAlignment="1">
      <alignment horizontal="left" wrapText="1"/>
    </xf>
    <xf numFmtId="0" fontId="52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right" wrapText="1"/>
    </xf>
    <xf numFmtId="0" fontId="50" fillId="0" borderId="16" xfId="0" applyFont="1" applyBorder="1" applyAlignment="1">
      <alignment horizontal="right" wrapText="1"/>
    </xf>
    <xf numFmtId="0" fontId="50" fillId="0" borderId="17" xfId="0" applyFont="1" applyBorder="1" applyAlignment="1">
      <alignment horizontal="right" wrapText="1"/>
    </xf>
    <xf numFmtId="0" fontId="50" fillId="0" borderId="27" xfId="0" applyFont="1" applyBorder="1" applyAlignment="1">
      <alignment horizontal="right" wrapText="1"/>
    </xf>
    <xf numFmtId="0" fontId="50" fillId="0" borderId="28" xfId="0" applyFont="1" applyBorder="1" applyAlignment="1">
      <alignment horizontal="right" wrapText="1"/>
    </xf>
    <xf numFmtId="0" fontId="50" fillId="0" borderId="29" xfId="0" applyFont="1" applyBorder="1" applyAlignment="1">
      <alignment horizontal="right" wrapText="1"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/>
    </xf>
    <xf numFmtId="0" fontId="50" fillId="0" borderId="15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D6" sqref="D6:E6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9.8515625" style="0" customWidth="1"/>
    <col min="4" max="5" width="9.7109375" style="0" customWidth="1"/>
    <col min="6" max="6" width="8.7109375" style="0" bestFit="1" customWidth="1"/>
    <col min="7" max="7" width="8.7109375" style="0" customWidth="1"/>
    <col min="8" max="8" width="8.7109375" style="0" bestFit="1" customWidth="1"/>
    <col min="9" max="9" width="7.8515625" style="0" bestFit="1" customWidth="1"/>
    <col min="10" max="10" width="7.00390625" style="0" bestFit="1" customWidth="1"/>
    <col min="11" max="11" width="7.7109375" style="0" customWidth="1"/>
    <col min="12" max="12" width="7.8515625" style="0" hidden="1" customWidth="1"/>
    <col min="13" max="13" width="7.00390625" style="0" hidden="1" customWidth="1"/>
    <col min="14" max="14" width="7.8515625" style="0" hidden="1" customWidth="1"/>
    <col min="15" max="15" width="5.421875" style="0" bestFit="1" customWidth="1"/>
    <col min="16" max="16" width="7.8515625" style="0" bestFit="1" customWidth="1"/>
    <col min="17" max="17" width="7.8515625" style="0" hidden="1" customWidth="1"/>
    <col min="18" max="18" width="7.00390625" style="0" customWidth="1"/>
    <col min="19" max="20" width="7.00390625" style="0" bestFit="1" customWidth="1"/>
    <col min="21" max="21" width="5.7109375" style="0" bestFit="1" customWidth="1"/>
  </cols>
  <sheetData>
    <row r="1" spans="1:5" s="6" customFormat="1" ht="15">
      <c r="A1" s="60"/>
      <c r="B1" s="60"/>
      <c r="C1" s="60"/>
      <c r="D1" s="60"/>
      <c r="E1" s="60"/>
    </row>
    <row r="2" s="6" customFormat="1" ht="15">
      <c r="B2" s="7" t="s">
        <v>34</v>
      </c>
    </row>
    <row r="3" spans="1:5" s="6" customFormat="1" ht="15">
      <c r="A3" s="61" t="s">
        <v>35</v>
      </c>
      <c r="B3" s="61"/>
      <c r="C3" s="61"/>
      <c r="D3" s="62"/>
      <c r="E3" s="63"/>
    </row>
    <row r="4" s="6" customFormat="1" ht="15"/>
    <row r="5" spans="7:16" s="6" customFormat="1" ht="15">
      <c r="G5" s="56" t="s">
        <v>37</v>
      </c>
      <c r="H5" s="56"/>
      <c r="I5" s="56"/>
      <c r="J5" s="56"/>
      <c r="K5" s="56"/>
      <c r="L5" s="56"/>
      <c r="M5" s="56"/>
      <c r="N5" s="56"/>
      <c r="O5" s="56"/>
      <c r="P5" s="56"/>
    </row>
    <row r="6" spans="1:5" s="6" customFormat="1" ht="15">
      <c r="A6" s="6" t="s">
        <v>36</v>
      </c>
      <c r="D6" s="67"/>
      <c r="E6" s="67"/>
    </row>
    <row r="7" spans="8:11" ht="15">
      <c r="H7" s="64" t="s">
        <v>73</v>
      </c>
      <c r="I7" s="64"/>
      <c r="J7" s="64"/>
      <c r="K7" s="64"/>
    </row>
    <row r="9" spans="1:21" s="1" customFormat="1" ht="12.75" customHeight="1">
      <c r="A9" s="70" t="s">
        <v>19</v>
      </c>
      <c r="B9" s="71"/>
      <c r="C9" s="70" t="s">
        <v>0</v>
      </c>
      <c r="D9" s="74" t="s">
        <v>20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</row>
    <row r="10" spans="1:21" s="1" customFormat="1" ht="12.75">
      <c r="A10" s="72"/>
      <c r="B10" s="73"/>
      <c r="C10" s="72"/>
      <c r="D10" s="2" t="s">
        <v>1</v>
      </c>
      <c r="E10" s="2" t="s">
        <v>2</v>
      </c>
      <c r="F10" s="2" t="s">
        <v>3</v>
      </c>
      <c r="G10" s="2">
        <v>1111</v>
      </c>
      <c r="H10" s="2">
        <v>1120</v>
      </c>
      <c r="I10" s="2">
        <v>1130</v>
      </c>
      <c r="J10" s="2">
        <v>1131</v>
      </c>
      <c r="K10" s="2">
        <v>1134</v>
      </c>
      <c r="L10" s="2"/>
      <c r="M10" s="2"/>
      <c r="N10" s="2"/>
      <c r="O10" s="2">
        <v>1140</v>
      </c>
      <c r="P10" s="2">
        <v>1160</v>
      </c>
      <c r="Q10" s="2">
        <v>1161</v>
      </c>
      <c r="R10" s="2">
        <v>1162</v>
      </c>
      <c r="S10" s="2">
        <v>1163</v>
      </c>
      <c r="T10" s="2">
        <v>1164</v>
      </c>
      <c r="U10" s="2">
        <v>1165</v>
      </c>
    </row>
    <row r="11" spans="1:21" s="1" customFormat="1" ht="27" customHeight="1">
      <c r="A11" s="77" t="s">
        <v>21</v>
      </c>
      <c r="B11" s="78"/>
      <c r="C11" s="52">
        <f>D11</f>
        <v>623620</v>
      </c>
      <c r="D11" s="52">
        <f>E11</f>
        <v>623620</v>
      </c>
      <c r="E11" s="52">
        <f>H11+G11+I11+O11+P11</f>
        <v>623620</v>
      </c>
      <c r="F11" s="52">
        <f>G11</f>
        <v>441000</v>
      </c>
      <c r="G11" s="52">
        <v>441000</v>
      </c>
      <c r="H11" s="52">
        <v>159000</v>
      </c>
      <c r="I11" s="52">
        <f>J11+L11+M11+N11+K11</f>
        <v>12330</v>
      </c>
      <c r="J11" s="52">
        <v>5200</v>
      </c>
      <c r="K11" s="52">
        <v>7130</v>
      </c>
      <c r="L11" s="52"/>
      <c r="M11" s="52"/>
      <c r="N11" s="52"/>
      <c r="O11" s="52">
        <v>90</v>
      </c>
      <c r="P11" s="52">
        <f>Q11+R11+S11+U11+T11</f>
        <v>11200</v>
      </c>
      <c r="Q11" s="52"/>
      <c r="R11" s="52">
        <v>700</v>
      </c>
      <c r="S11" s="52">
        <v>6000</v>
      </c>
      <c r="T11" s="52">
        <v>4000</v>
      </c>
      <c r="U11" s="52">
        <v>500</v>
      </c>
    </row>
    <row r="12" spans="1:21" s="1" customFormat="1" ht="25.5" customHeight="1">
      <c r="A12" s="79" t="s">
        <v>4</v>
      </c>
      <c r="B12" s="80"/>
      <c r="C12" s="65" t="s">
        <v>5</v>
      </c>
      <c r="D12" s="65" t="s">
        <v>5</v>
      </c>
      <c r="E12" s="65" t="s">
        <v>5</v>
      </c>
      <c r="F12" s="65" t="s">
        <v>5</v>
      </c>
      <c r="G12" s="65" t="s">
        <v>5</v>
      </c>
      <c r="H12" s="65" t="s">
        <v>5</v>
      </c>
      <c r="I12" s="65" t="s">
        <v>5</v>
      </c>
      <c r="J12" s="65" t="s">
        <v>5</v>
      </c>
      <c r="K12" s="65" t="s">
        <v>5</v>
      </c>
      <c r="L12" s="65" t="s">
        <v>5</v>
      </c>
      <c r="M12" s="65" t="s">
        <v>5</v>
      </c>
      <c r="N12" s="65" t="s">
        <v>5</v>
      </c>
      <c r="O12" s="65" t="s">
        <v>5</v>
      </c>
      <c r="P12" s="65" t="s">
        <v>5</v>
      </c>
      <c r="Q12" s="65" t="s">
        <v>5</v>
      </c>
      <c r="R12" s="65" t="s">
        <v>5</v>
      </c>
      <c r="S12" s="65" t="s">
        <v>5</v>
      </c>
      <c r="T12" s="65" t="s">
        <v>5</v>
      </c>
      <c r="U12" s="65" t="s">
        <v>5</v>
      </c>
    </row>
    <row r="13" spans="1:21" s="1" customFormat="1" ht="12.75">
      <c r="A13" s="3" t="s">
        <v>22</v>
      </c>
      <c r="B13" s="3" t="s">
        <v>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s="1" customFormat="1" ht="12.75">
      <c r="A14" s="3" t="s">
        <v>8</v>
      </c>
      <c r="B14" s="3" t="s">
        <v>9</v>
      </c>
      <c r="C14" s="53" t="s">
        <v>23</v>
      </c>
      <c r="D14" s="53" t="s">
        <v>11</v>
      </c>
      <c r="E14" s="53" t="s">
        <v>12</v>
      </c>
      <c r="F14" s="53" t="s">
        <v>13</v>
      </c>
      <c r="G14" s="53" t="s">
        <v>14</v>
      </c>
      <c r="H14" s="53" t="s">
        <v>15</v>
      </c>
      <c r="I14" s="53" t="s">
        <v>16</v>
      </c>
      <c r="J14" s="53" t="s">
        <v>17</v>
      </c>
      <c r="K14" s="53" t="s">
        <v>18</v>
      </c>
      <c r="L14" s="53" t="s">
        <v>24</v>
      </c>
      <c r="M14" s="53" t="s">
        <v>25</v>
      </c>
      <c r="N14" s="53" t="s">
        <v>26</v>
      </c>
      <c r="O14" s="53" t="s">
        <v>27</v>
      </c>
      <c r="P14" s="53" t="s">
        <v>28</v>
      </c>
      <c r="Q14" s="53" t="s">
        <v>29</v>
      </c>
      <c r="R14" s="53" t="s">
        <v>30</v>
      </c>
      <c r="S14" s="53" t="s">
        <v>31</v>
      </c>
      <c r="T14" s="53">
        <v>20</v>
      </c>
      <c r="U14" s="53">
        <v>21</v>
      </c>
    </row>
    <row r="15" spans="1:21" s="1" customFormat="1" ht="12.75">
      <c r="A15" s="4">
        <v>40409</v>
      </c>
      <c r="B15" s="3" t="s">
        <v>75</v>
      </c>
      <c r="C15" s="54">
        <f>D15</f>
        <v>0</v>
      </c>
      <c r="D15" s="54">
        <f>E15</f>
        <v>0</v>
      </c>
      <c r="E15" s="54">
        <f>F15+I15+P15+O15+H15</f>
        <v>0</v>
      </c>
      <c r="F15" s="54">
        <f>G15</f>
        <v>0</v>
      </c>
      <c r="G15" s="55"/>
      <c r="H15" s="55"/>
      <c r="I15" s="54">
        <f>J15+K15</f>
        <v>0</v>
      </c>
      <c r="J15" s="55"/>
      <c r="K15" s="55"/>
      <c r="L15" s="55"/>
      <c r="M15" s="55"/>
      <c r="N15" s="55"/>
      <c r="O15" s="55"/>
      <c r="P15" s="54">
        <f>R15+S15+T15+U15</f>
        <v>0</v>
      </c>
      <c r="Q15" s="55"/>
      <c r="R15" s="55">
        <v>100</v>
      </c>
      <c r="S15" s="55">
        <v>200</v>
      </c>
      <c r="T15" s="55"/>
      <c r="U15" s="55">
        <v>-300</v>
      </c>
    </row>
    <row r="16" spans="1:21" s="1" customFormat="1" ht="12.75">
      <c r="A16" s="4">
        <v>40492</v>
      </c>
      <c r="B16" s="3" t="s">
        <v>74</v>
      </c>
      <c r="C16" s="54">
        <f aca="true" t="shared" si="0" ref="C16:C27">D16</f>
        <v>0</v>
      </c>
      <c r="D16" s="54">
        <f aca="true" t="shared" si="1" ref="D16:D27">E16</f>
        <v>0</v>
      </c>
      <c r="E16" s="54">
        <f aca="true" t="shared" si="2" ref="E16:E27">F16+I16+P16+O16+H16</f>
        <v>0</v>
      </c>
      <c r="F16" s="54">
        <f aca="true" t="shared" si="3" ref="F16:F27">G16</f>
        <v>0</v>
      </c>
      <c r="G16" s="54"/>
      <c r="H16" s="55"/>
      <c r="I16" s="54">
        <f aca="true" t="shared" si="4" ref="I16:I27">J16+K16</f>
        <v>90</v>
      </c>
      <c r="J16" s="55"/>
      <c r="K16" s="55">
        <v>90</v>
      </c>
      <c r="L16" s="55"/>
      <c r="M16" s="55"/>
      <c r="N16" s="55"/>
      <c r="O16" s="55">
        <v>-90</v>
      </c>
      <c r="P16" s="54">
        <f aca="true" t="shared" si="5" ref="P16:P27">R16+S16+T16+U16</f>
        <v>0</v>
      </c>
      <c r="Q16" s="55"/>
      <c r="R16" s="55">
        <v>345</v>
      </c>
      <c r="S16" s="55">
        <v>-310</v>
      </c>
      <c r="T16" s="55"/>
      <c r="U16" s="55">
        <v>-35</v>
      </c>
    </row>
    <row r="17" spans="1:21" s="1" customFormat="1" ht="12.75">
      <c r="A17" s="4">
        <v>40507</v>
      </c>
      <c r="B17" s="3" t="s">
        <v>76</v>
      </c>
      <c r="C17" s="54">
        <f t="shared" si="0"/>
        <v>4090</v>
      </c>
      <c r="D17" s="54">
        <f t="shared" si="1"/>
        <v>4090</v>
      </c>
      <c r="E17" s="54">
        <f t="shared" si="2"/>
        <v>4090</v>
      </c>
      <c r="F17" s="54">
        <f t="shared" si="3"/>
        <v>0</v>
      </c>
      <c r="G17" s="54"/>
      <c r="H17" s="54"/>
      <c r="I17" s="54">
        <f t="shared" si="4"/>
        <v>4000</v>
      </c>
      <c r="J17" s="54"/>
      <c r="K17" s="54">
        <v>4000</v>
      </c>
      <c r="L17" s="54"/>
      <c r="M17" s="54"/>
      <c r="N17" s="54"/>
      <c r="O17" s="54">
        <v>90</v>
      </c>
      <c r="P17" s="54">
        <f t="shared" si="5"/>
        <v>0</v>
      </c>
      <c r="Q17" s="54"/>
      <c r="R17" s="54"/>
      <c r="S17" s="54"/>
      <c r="T17" s="54"/>
      <c r="U17" s="54"/>
    </row>
    <row r="18" spans="1:21" s="1" customFormat="1" ht="12.75">
      <c r="A18" s="4">
        <v>40526</v>
      </c>
      <c r="B18" s="3" t="s">
        <v>77</v>
      </c>
      <c r="C18" s="54">
        <f t="shared" si="0"/>
        <v>13300</v>
      </c>
      <c r="D18" s="54">
        <f t="shared" si="1"/>
        <v>13300</v>
      </c>
      <c r="E18" s="54">
        <f t="shared" si="2"/>
        <v>13300</v>
      </c>
      <c r="F18" s="54">
        <f t="shared" si="3"/>
        <v>0</v>
      </c>
      <c r="G18" s="54"/>
      <c r="H18" s="55"/>
      <c r="I18" s="54">
        <f t="shared" si="4"/>
        <v>13300</v>
      </c>
      <c r="J18" s="55"/>
      <c r="K18" s="55">
        <v>13300</v>
      </c>
      <c r="L18" s="55"/>
      <c r="M18" s="55"/>
      <c r="N18" s="55"/>
      <c r="O18" s="55"/>
      <c r="P18" s="54">
        <f t="shared" si="5"/>
        <v>0</v>
      </c>
      <c r="Q18" s="55"/>
      <c r="R18" s="55"/>
      <c r="S18" s="55"/>
      <c r="T18" s="55"/>
      <c r="U18" s="55"/>
    </row>
    <row r="19" spans="1:21" s="1" customFormat="1" ht="12.75">
      <c r="A19" s="4">
        <v>40529</v>
      </c>
      <c r="B19" s="3" t="s">
        <v>78</v>
      </c>
      <c r="C19" s="54">
        <f t="shared" si="0"/>
        <v>0</v>
      </c>
      <c r="D19" s="54">
        <f t="shared" si="1"/>
        <v>0</v>
      </c>
      <c r="E19" s="54">
        <f t="shared" si="2"/>
        <v>0</v>
      </c>
      <c r="F19" s="54">
        <f t="shared" si="3"/>
        <v>0</v>
      </c>
      <c r="G19" s="55"/>
      <c r="H19" s="55"/>
      <c r="I19" s="54">
        <f t="shared" si="4"/>
        <v>294</v>
      </c>
      <c r="J19" s="55"/>
      <c r="K19" s="55">
        <v>294</v>
      </c>
      <c r="L19" s="55"/>
      <c r="M19" s="55"/>
      <c r="N19" s="55"/>
      <c r="O19" s="55">
        <v>6</v>
      </c>
      <c r="P19" s="54">
        <f t="shared" si="5"/>
        <v>-300</v>
      </c>
      <c r="Q19" s="55"/>
      <c r="R19" s="55"/>
      <c r="S19" s="55">
        <v>-200</v>
      </c>
      <c r="T19" s="55">
        <v>-100</v>
      </c>
      <c r="U19" s="55"/>
    </row>
    <row r="20" spans="1:21" s="1" customFormat="1" ht="12.75">
      <c r="A20" s="4">
        <v>40535</v>
      </c>
      <c r="B20" s="3" t="s">
        <v>79</v>
      </c>
      <c r="C20" s="54">
        <f t="shared" si="0"/>
        <v>-1093.88</v>
      </c>
      <c r="D20" s="54">
        <f t="shared" si="1"/>
        <v>-1093.88</v>
      </c>
      <c r="E20" s="54">
        <f t="shared" si="2"/>
        <v>-1093.88</v>
      </c>
      <c r="F20" s="54">
        <f t="shared" si="3"/>
        <v>0</v>
      </c>
      <c r="G20" s="54"/>
      <c r="H20" s="55">
        <v>-1100</v>
      </c>
      <c r="I20" s="54">
        <f t="shared" si="4"/>
        <v>0</v>
      </c>
      <c r="J20" s="55"/>
      <c r="K20" s="55"/>
      <c r="L20" s="55"/>
      <c r="M20" s="55"/>
      <c r="N20" s="55"/>
      <c r="O20" s="55">
        <v>144</v>
      </c>
      <c r="P20" s="54">
        <f t="shared" si="5"/>
        <v>-137.88</v>
      </c>
      <c r="Q20" s="55"/>
      <c r="R20" s="55">
        <v>-2.86</v>
      </c>
      <c r="S20" s="55">
        <v>-122.64</v>
      </c>
      <c r="T20" s="55">
        <v>-2.33</v>
      </c>
      <c r="U20" s="55">
        <v>-10.05</v>
      </c>
    </row>
    <row r="21" spans="1:21" s="1" customFormat="1" ht="12.75" hidden="1">
      <c r="A21" s="4"/>
      <c r="B21" s="3"/>
      <c r="C21" s="54">
        <f t="shared" si="0"/>
        <v>0</v>
      </c>
      <c r="D21" s="54">
        <f t="shared" si="1"/>
        <v>0</v>
      </c>
      <c r="E21" s="54">
        <f t="shared" si="2"/>
        <v>0</v>
      </c>
      <c r="F21" s="54">
        <f t="shared" si="3"/>
        <v>0</v>
      </c>
      <c r="G21" s="55"/>
      <c r="H21" s="55"/>
      <c r="I21" s="54">
        <f t="shared" si="4"/>
        <v>0</v>
      </c>
      <c r="J21" s="55"/>
      <c r="K21" s="55"/>
      <c r="L21" s="55"/>
      <c r="M21" s="55"/>
      <c r="N21" s="55"/>
      <c r="O21" s="55"/>
      <c r="P21" s="54">
        <f t="shared" si="5"/>
        <v>0</v>
      </c>
      <c r="Q21" s="55"/>
      <c r="R21" s="55"/>
      <c r="S21" s="55"/>
      <c r="T21" s="55"/>
      <c r="U21" s="55"/>
    </row>
    <row r="22" spans="1:21" s="1" customFormat="1" ht="12.75" hidden="1">
      <c r="A22" s="4"/>
      <c r="B22" s="3"/>
      <c r="C22" s="54">
        <f t="shared" si="0"/>
        <v>0</v>
      </c>
      <c r="D22" s="54">
        <f t="shared" si="1"/>
        <v>0</v>
      </c>
      <c r="E22" s="54">
        <f t="shared" si="2"/>
        <v>0</v>
      </c>
      <c r="F22" s="54">
        <f t="shared" si="3"/>
        <v>0</v>
      </c>
      <c r="G22" s="55"/>
      <c r="H22" s="55"/>
      <c r="I22" s="54">
        <f t="shared" si="4"/>
        <v>0</v>
      </c>
      <c r="J22" s="55"/>
      <c r="K22" s="55"/>
      <c r="L22" s="55"/>
      <c r="M22" s="55"/>
      <c r="N22" s="55"/>
      <c r="O22" s="55"/>
      <c r="P22" s="54">
        <f t="shared" si="5"/>
        <v>0</v>
      </c>
      <c r="Q22" s="55"/>
      <c r="R22" s="55"/>
      <c r="S22" s="55"/>
      <c r="T22" s="55"/>
      <c r="U22" s="55"/>
    </row>
    <row r="23" spans="1:21" s="1" customFormat="1" ht="12.75" customHeight="1" hidden="1">
      <c r="A23" s="4"/>
      <c r="B23" s="3"/>
      <c r="C23" s="54">
        <f t="shared" si="0"/>
        <v>0</v>
      </c>
      <c r="D23" s="54">
        <f t="shared" si="1"/>
        <v>0</v>
      </c>
      <c r="E23" s="54">
        <f t="shared" si="2"/>
        <v>0</v>
      </c>
      <c r="F23" s="54">
        <f t="shared" si="3"/>
        <v>0</v>
      </c>
      <c r="G23" s="54"/>
      <c r="H23" s="54"/>
      <c r="I23" s="54">
        <f t="shared" si="4"/>
        <v>0</v>
      </c>
      <c r="J23" s="54"/>
      <c r="K23" s="54"/>
      <c r="L23" s="54"/>
      <c r="M23" s="54"/>
      <c r="N23" s="54"/>
      <c r="O23" s="54"/>
      <c r="P23" s="54">
        <f t="shared" si="5"/>
        <v>0</v>
      </c>
      <c r="Q23" s="54"/>
      <c r="R23" s="54"/>
      <c r="S23" s="54"/>
      <c r="T23" s="54"/>
      <c r="U23" s="54"/>
    </row>
    <row r="24" spans="1:21" s="1" customFormat="1" ht="13.5" customHeight="1" hidden="1">
      <c r="A24" s="4"/>
      <c r="B24" s="3"/>
      <c r="C24" s="54">
        <f t="shared" si="0"/>
        <v>0</v>
      </c>
      <c r="D24" s="54">
        <f t="shared" si="1"/>
        <v>0</v>
      </c>
      <c r="E24" s="54">
        <f t="shared" si="2"/>
        <v>0</v>
      </c>
      <c r="F24" s="54">
        <f t="shared" si="3"/>
        <v>0</v>
      </c>
      <c r="G24" s="54"/>
      <c r="H24" s="54"/>
      <c r="I24" s="54">
        <f t="shared" si="4"/>
        <v>0</v>
      </c>
      <c r="J24" s="54"/>
      <c r="K24" s="54"/>
      <c r="L24" s="54"/>
      <c r="M24" s="54"/>
      <c r="N24" s="54"/>
      <c r="O24" s="54"/>
      <c r="P24" s="54">
        <f t="shared" si="5"/>
        <v>0</v>
      </c>
      <c r="Q24" s="54"/>
      <c r="R24" s="54"/>
      <c r="S24" s="54"/>
      <c r="T24" s="54"/>
      <c r="U24" s="54"/>
    </row>
    <row r="25" spans="1:21" s="1" customFormat="1" ht="12.75" customHeight="1" hidden="1">
      <c r="A25" s="4"/>
      <c r="B25" s="3"/>
      <c r="C25" s="54">
        <f t="shared" si="0"/>
        <v>0</v>
      </c>
      <c r="D25" s="54">
        <f t="shared" si="1"/>
        <v>0</v>
      </c>
      <c r="E25" s="54">
        <f t="shared" si="2"/>
        <v>0</v>
      </c>
      <c r="F25" s="54">
        <f t="shared" si="3"/>
        <v>0</v>
      </c>
      <c r="G25" s="54"/>
      <c r="H25" s="54"/>
      <c r="I25" s="54">
        <f t="shared" si="4"/>
        <v>0</v>
      </c>
      <c r="J25" s="54"/>
      <c r="K25" s="54"/>
      <c r="L25" s="54"/>
      <c r="M25" s="54"/>
      <c r="N25" s="54"/>
      <c r="O25" s="54"/>
      <c r="P25" s="54">
        <f t="shared" si="5"/>
        <v>0</v>
      </c>
      <c r="Q25" s="54"/>
      <c r="R25" s="54"/>
      <c r="S25" s="54"/>
      <c r="T25" s="54"/>
      <c r="U25" s="54"/>
    </row>
    <row r="26" spans="1:21" s="1" customFormat="1" ht="13.5" customHeight="1" hidden="1">
      <c r="A26" s="4"/>
      <c r="B26" s="3"/>
      <c r="C26" s="54">
        <f t="shared" si="0"/>
        <v>0</v>
      </c>
      <c r="D26" s="54">
        <f t="shared" si="1"/>
        <v>0</v>
      </c>
      <c r="E26" s="54">
        <f t="shared" si="2"/>
        <v>0</v>
      </c>
      <c r="F26" s="54">
        <f t="shared" si="3"/>
        <v>0</v>
      </c>
      <c r="G26" s="54"/>
      <c r="H26" s="54"/>
      <c r="I26" s="54">
        <f t="shared" si="4"/>
        <v>0</v>
      </c>
      <c r="J26" s="54"/>
      <c r="K26" s="54"/>
      <c r="L26" s="54"/>
      <c r="M26" s="54"/>
      <c r="N26" s="54"/>
      <c r="O26" s="54"/>
      <c r="P26" s="54">
        <f t="shared" si="5"/>
        <v>0</v>
      </c>
      <c r="Q26" s="54"/>
      <c r="R26" s="54"/>
      <c r="S26" s="54"/>
      <c r="T26" s="54"/>
      <c r="U26" s="54"/>
    </row>
    <row r="27" spans="1:21" s="1" customFormat="1" ht="13.5" customHeight="1" hidden="1">
      <c r="A27" s="4"/>
      <c r="B27" s="3"/>
      <c r="C27" s="54">
        <f t="shared" si="0"/>
        <v>0</v>
      </c>
      <c r="D27" s="54">
        <f t="shared" si="1"/>
        <v>0</v>
      </c>
      <c r="E27" s="54">
        <f t="shared" si="2"/>
        <v>0</v>
      </c>
      <c r="F27" s="54">
        <f t="shared" si="3"/>
        <v>0</v>
      </c>
      <c r="G27" s="54"/>
      <c r="H27" s="54"/>
      <c r="I27" s="54">
        <f t="shared" si="4"/>
        <v>0</v>
      </c>
      <c r="J27" s="54"/>
      <c r="K27" s="54"/>
      <c r="L27" s="54"/>
      <c r="M27" s="54"/>
      <c r="N27" s="54"/>
      <c r="O27" s="54"/>
      <c r="P27" s="54">
        <f t="shared" si="5"/>
        <v>0</v>
      </c>
      <c r="Q27" s="54"/>
      <c r="R27" s="54"/>
      <c r="S27" s="54"/>
      <c r="T27" s="54"/>
      <c r="U27" s="54"/>
    </row>
    <row r="28" spans="1:21" s="5" customFormat="1" ht="12.75">
      <c r="A28" s="68" t="s">
        <v>33</v>
      </c>
      <c r="B28" s="69"/>
      <c r="C28" s="52">
        <f aca="true" t="shared" si="6" ref="C28:R28">SUM(C15:C27)+C11</f>
        <v>639916.12</v>
      </c>
      <c r="D28" s="52">
        <f t="shared" si="6"/>
        <v>639916.12</v>
      </c>
      <c r="E28" s="52">
        <f t="shared" si="6"/>
        <v>639916.12</v>
      </c>
      <c r="F28" s="52">
        <f t="shared" si="6"/>
        <v>441000</v>
      </c>
      <c r="G28" s="52">
        <f t="shared" si="6"/>
        <v>441000</v>
      </c>
      <c r="H28" s="52">
        <f t="shared" si="6"/>
        <v>157900</v>
      </c>
      <c r="I28" s="52">
        <f t="shared" si="6"/>
        <v>30014</v>
      </c>
      <c r="J28" s="52">
        <f t="shared" si="6"/>
        <v>5200</v>
      </c>
      <c r="K28" s="52">
        <f t="shared" si="6"/>
        <v>24814</v>
      </c>
      <c r="L28" s="52">
        <f t="shared" si="6"/>
        <v>0</v>
      </c>
      <c r="M28" s="52">
        <f t="shared" si="6"/>
        <v>0</v>
      </c>
      <c r="N28" s="52">
        <f t="shared" si="6"/>
        <v>0</v>
      </c>
      <c r="O28" s="52">
        <f t="shared" si="6"/>
        <v>240</v>
      </c>
      <c r="P28" s="52">
        <f>SUM(P15:P27)+P11</f>
        <v>10762.12</v>
      </c>
      <c r="Q28" s="52">
        <f>SUM(Q15:Q27)+Q11</f>
        <v>0</v>
      </c>
      <c r="R28" s="52">
        <f t="shared" si="6"/>
        <v>1142.1399999999999</v>
      </c>
      <c r="S28" s="52">
        <f>SUM(S15:S27)+S11</f>
        <v>5567.36</v>
      </c>
      <c r="T28" s="52">
        <f>SUM(T15:T27)+T11</f>
        <v>3897.67</v>
      </c>
      <c r="U28" s="52">
        <f>SUM(U15:U27)+U11</f>
        <v>154.95</v>
      </c>
    </row>
  </sheetData>
  <sheetProtection/>
  <mergeCells count="30">
    <mergeCell ref="A9:B10"/>
    <mergeCell ref="C9:C10"/>
    <mergeCell ref="D9:U9"/>
    <mergeCell ref="L12:L13"/>
    <mergeCell ref="A11:B11"/>
    <mergeCell ref="A12:B12"/>
    <mergeCell ref="U12:U13"/>
    <mergeCell ref="I12:I13"/>
    <mergeCell ref="E12:E13"/>
    <mergeCell ref="K12:K13"/>
    <mergeCell ref="A28:B28"/>
    <mergeCell ref="R12:R13"/>
    <mergeCell ref="T12:T13"/>
    <mergeCell ref="D12:D13"/>
    <mergeCell ref="Q12:Q13"/>
    <mergeCell ref="F12:F13"/>
    <mergeCell ref="G12:G13"/>
    <mergeCell ref="P12:P13"/>
    <mergeCell ref="J12:J13"/>
    <mergeCell ref="C12:C13"/>
    <mergeCell ref="A1:E1"/>
    <mergeCell ref="A3:C3"/>
    <mergeCell ref="D3:E3"/>
    <mergeCell ref="H7:K7"/>
    <mergeCell ref="S12:S13"/>
    <mergeCell ref="H12:H13"/>
    <mergeCell ref="D6:E6"/>
    <mergeCell ref="M12:M13"/>
    <mergeCell ref="N12:N13"/>
    <mergeCell ref="O12:O13"/>
  </mergeCells>
  <printOptions/>
  <pageMargins left="0.21" right="0.2" top="0.52" bottom="0.7480314960629921" header="0.31496062992125984" footer="0.31496062992125984"/>
  <pageSetup horizontalDpi="600" verticalDpi="600" orientation="landscape" paperSize="9" scale="78" r:id="rId1"/>
  <headerFooter>
    <oddFooter>&amp;CСтраница 1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53"/>
  <sheetViews>
    <sheetView workbookViewId="0" topLeftCell="C1">
      <pane ySplit="5" topLeftCell="A6" activePane="bottomLeft" state="frozen"/>
      <selection pane="topLeft" activeCell="A1" sqref="A1"/>
      <selection pane="bottomLeft" activeCell="W51" sqref="W51"/>
    </sheetView>
  </sheetViews>
  <sheetFormatPr defaultColWidth="9.140625" defaultRowHeight="15"/>
  <cols>
    <col min="1" max="1" width="9.7109375" style="6" bestFit="1" customWidth="1"/>
    <col min="2" max="2" width="6.8515625" style="6" customWidth="1"/>
    <col min="3" max="3" width="19.28125" style="6" customWidth="1"/>
    <col min="4" max="4" width="23.28125" style="6" customWidth="1"/>
    <col min="5" max="5" width="10.00390625" style="6" customWidth="1"/>
    <col min="6" max="6" width="9.421875" style="6" customWidth="1"/>
    <col min="7" max="7" width="9.140625" style="6" customWidth="1"/>
    <col min="8" max="8" width="9.00390625" style="6" customWidth="1"/>
    <col min="9" max="10" width="9.28125" style="6" customWidth="1"/>
    <col min="11" max="11" width="8.140625" style="6" customWidth="1"/>
    <col min="12" max="12" width="7.57421875" style="6" customWidth="1"/>
    <col min="13" max="13" width="8.140625" style="6" customWidth="1"/>
    <col min="14" max="14" width="8.140625" style="6" hidden="1" customWidth="1"/>
    <col min="15" max="15" width="7.57421875" style="6" hidden="1" customWidth="1"/>
    <col min="16" max="16" width="6.28125" style="6" hidden="1" customWidth="1"/>
    <col min="17" max="17" width="5.57421875" style="6" customWidth="1"/>
    <col min="18" max="18" width="8.8515625" style="6" customWidth="1"/>
    <col min="19" max="19" width="8.140625" style="6" hidden="1" customWidth="1"/>
    <col min="20" max="20" width="7.28125" style="6" customWidth="1"/>
    <col min="21" max="21" width="7.57421875" style="6" bestFit="1" customWidth="1"/>
    <col min="22" max="22" width="5.7109375" style="6" bestFit="1" customWidth="1"/>
    <col min="23" max="23" width="7.421875" style="6" customWidth="1"/>
    <col min="24" max="24" width="9.00390625" style="6" customWidth="1"/>
    <col min="25" max="16384" width="9.140625" style="6" customWidth="1"/>
  </cols>
  <sheetData>
    <row r="2" spans="1:24" s="1" customFormat="1" ht="12.75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81" t="s">
        <v>42</v>
      </c>
    </row>
    <row r="3" spans="1:24" s="1" customFormat="1" ht="12.75">
      <c r="A3" s="82" t="s">
        <v>6</v>
      </c>
      <c r="B3" s="82" t="s">
        <v>38</v>
      </c>
      <c r="C3" s="82" t="s">
        <v>39</v>
      </c>
      <c r="D3" s="82" t="s">
        <v>40</v>
      </c>
      <c r="E3" s="84" t="s">
        <v>41</v>
      </c>
      <c r="F3" s="72" t="s">
        <v>48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73"/>
      <c r="X3" s="82"/>
    </row>
    <row r="4" spans="1:24" s="20" customFormat="1" ht="32.25" customHeight="1">
      <c r="A4" s="83"/>
      <c r="B4" s="83"/>
      <c r="C4" s="83"/>
      <c r="D4" s="83"/>
      <c r="E4" s="85"/>
      <c r="F4" s="10" t="s">
        <v>1</v>
      </c>
      <c r="G4" s="10" t="s">
        <v>2</v>
      </c>
      <c r="H4" s="10" t="s">
        <v>3</v>
      </c>
      <c r="I4" s="10">
        <v>1111</v>
      </c>
      <c r="J4" s="10">
        <v>1120</v>
      </c>
      <c r="K4" s="11">
        <v>1130</v>
      </c>
      <c r="L4" s="11">
        <v>1131</v>
      </c>
      <c r="M4" s="11">
        <v>1134</v>
      </c>
      <c r="N4" s="11">
        <v>1137</v>
      </c>
      <c r="O4" s="11">
        <v>1138</v>
      </c>
      <c r="P4" s="11">
        <v>1139</v>
      </c>
      <c r="Q4" s="11">
        <v>1140</v>
      </c>
      <c r="R4" s="11">
        <v>1160</v>
      </c>
      <c r="S4" s="11">
        <v>1161</v>
      </c>
      <c r="T4" s="11">
        <v>1162</v>
      </c>
      <c r="U4" s="11">
        <v>1163</v>
      </c>
      <c r="V4" s="11">
        <v>1165</v>
      </c>
      <c r="W4" s="10">
        <v>1164</v>
      </c>
      <c r="X4" s="83"/>
    </row>
    <row r="5" spans="1:24" s="1" customFormat="1" ht="12.75">
      <c r="A5" s="3" t="s">
        <v>8</v>
      </c>
      <c r="B5" s="22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43</v>
      </c>
      <c r="V5" s="3" t="s">
        <v>44</v>
      </c>
      <c r="W5" s="3" t="s">
        <v>45</v>
      </c>
      <c r="X5" s="3" t="s">
        <v>46</v>
      </c>
    </row>
    <row r="6" spans="1:24" s="1" customFormat="1" ht="12.75">
      <c r="A6" s="27">
        <v>39814</v>
      </c>
      <c r="B6" s="16">
        <v>248</v>
      </c>
      <c r="C6" s="19" t="s">
        <v>55</v>
      </c>
      <c r="D6" s="9" t="s">
        <v>56</v>
      </c>
      <c r="E6" s="12">
        <f>F6</f>
        <v>3818.56</v>
      </c>
      <c r="F6" s="12">
        <f>G6</f>
        <v>3818.56</v>
      </c>
      <c r="G6" s="12">
        <f>K6</f>
        <v>3818.56</v>
      </c>
      <c r="H6" s="12"/>
      <c r="I6" s="12"/>
      <c r="J6" s="12"/>
      <c r="K6" s="12">
        <v>3818.56</v>
      </c>
      <c r="L6" s="12"/>
      <c r="M6" s="12">
        <v>3818.56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3818.56</v>
      </c>
    </row>
    <row r="7" spans="1:24" s="1" customFormat="1" ht="12.75">
      <c r="A7" s="23">
        <v>39114</v>
      </c>
      <c r="B7" s="22">
        <v>120</v>
      </c>
      <c r="C7" s="24" t="s">
        <v>57</v>
      </c>
      <c r="D7" s="26" t="s">
        <v>58</v>
      </c>
      <c r="E7" s="12">
        <f>F7</f>
        <v>215</v>
      </c>
      <c r="F7" s="12">
        <f>G7</f>
        <v>215</v>
      </c>
      <c r="G7" s="12">
        <f>K7</f>
        <v>215</v>
      </c>
      <c r="H7" s="12"/>
      <c r="I7" s="12"/>
      <c r="J7" s="12"/>
      <c r="K7" s="12">
        <v>215</v>
      </c>
      <c r="L7" s="12"/>
      <c r="M7" s="12">
        <v>215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>
        <v>215</v>
      </c>
    </row>
    <row r="8" spans="1:24" s="1" customFormat="1" ht="12.75" hidden="1">
      <c r="A8" s="28"/>
      <c r="B8" s="22"/>
      <c r="C8" s="25"/>
      <c r="D8" s="2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2.75" hidden="1">
      <c r="A9" s="29"/>
      <c r="B9" s="15"/>
      <c r="C9" s="30"/>
      <c r="D9" s="3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12.75" hidden="1">
      <c r="A10" s="32"/>
      <c r="B10" s="16"/>
      <c r="C10" s="24"/>
      <c r="D10" s="1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2.75">
      <c r="A11" s="89" t="s">
        <v>50</v>
      </c>
      <c r="B11" s="90"/>
      <c r="C11" s="90"/>
      <c r="D11" s="91"/>
      <c r="E11" s="12">
        <f>SUM(E6:E10)</f>
        <v>4033.56</v>
      </c>
      <c r="F11" s="12">
        <f aca="true" t="shared" si="0" ref="F11:V11">SUM(F6:F10)</f>
        <v>4033.56</v>
      </c>
      <c r="G11" s="12">
        <f t="shared" si="0"/>
        <v>4033.56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4033.56</v>
      </c>
      <c r="L11" s="12">
        <f t="shared" si="0"/>
        <v>0</v>
      </c>
      <c r="M11" s="12">
        <f t="shared" si="0"/>
        <v>4033.56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0"/>
        <v>0</v>
      </c>
      <c r="W11" s="12"/>
      <c r="X11" s="12"/>
    </row>
    <row r="12" spans="1:24" s="1" customFormat="1" ht="12.75">
      <c r="A12" s="34"/>
      <c r="B12" s="35"/>
      <c r="C12" s="35"/>
      <c r="D12" s="3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2.75">
      <c r="A13" s="95" t="s">
        <v>62</v>
      </c>
      <c r="B13" s="95"/>
      <c r="C13" s="95"/>
      <c r="D13" s="96"/>
      <c r="E13" s="12">
        <f>F13</f>
        <v>599140</v>
      </c>
      <c r="F13" s="12">
        <f>G13</f>
        <v>599140</v>
      </c>
      <c r="G13" s="12">
        <f>I13+J13+Q13</f>
        <v>599140</v>
      </c>
      <c r="H13" s="12">
        <f>I13</f>
        <v>441000</v>
      </c>
      <c r="I13" s="13">
        <v>441000</v>
      </c>
      <c r="J13" s="13">
        <v>157900</v>
      </c>
      <c r="K13" s="12"/>
      <c r="L13" s="13"/>
      <c r="M13" s="13"/>
      <c r="N13" s="13"/>
      <c r="O13" s="13"/>
      <c r="P13" s="13"/>
      <c r="Q13" s="13">
        <v>240</v>
      </c>
      <c r="R13" s="12"/>
      <c r="S13" s="12"/>
      <c r="T13" s="12"/>
      <c r="U13" s="12"/>
      <c r="V13" s="12"/>
      <c r="W13" s="12"/>
      <c r="X13" s="12">
        <v>599140</v>
      </c>
    </row>
    <row r="14" spans="1:24" s="1" customFormat="1" ht="12.75">
      <c r="A14" s="35"/>
      <c r="B14" s="35"/>
      <c r="C14" s="35"/>
      <c r="D14" s="35"/>
      <c r="E14" s="12"/>
      <c r="F14" s="12"/>
      <c r="G14" s="12"/>
      <c r="H14" s="12"/>
      <c r="I14" s="13"/>
      <c r="J14" s="13"/>
      <c r="K14" s="12"/>
      <c r="L14" s="13"/>
      <c r="M14" s="13"/>
      <c r="N14" s="13"/>
      <c r="O14" s="13"/>
      <c r="P14" s="13"/>
      <c r="Q14" s="13"/>
      <c r="R14" s="12"/>
      <c r="S14" s="12"/>
      <c r="T14" s="12"/>
      <c r="U14" s="12"/>
      <c r="V14" s="12"/>
      <c r="W14" s="12"/>
      <c r="X14" s="12"/>
    </row>
    <row r="15" spans="1:24" s="1" customFormat="1" ht="25.5">
      <c r="A15" s="32">
        <v>39240</v>
      </c>
      <c r="B15" s="33">
        <v>8277</v>
      </c>
      <c r="C15" s="33" t="s">
        <v>59</v>
      </c>
      <c r="D15" s="33" t="s">
        <v>60</v>
      </c>
      <c r="E15" s="12">
        <f>F15</f>
        <v>5567.36</v>
      </c>
      <c r="F15" s="12">
        <f>G15</f>
        <v>5567.36</v>
      </c>
      <c r="G15" s="12">
        <f>H15+J15+K15+Q15+R15</f>
        <v>5567.36</v>
      </c>
      <c r="H15" s="12">
        <f>I15</f>
        <v>0</v>
      </c>
      <c r="I15" s="13"/>
      <c r="J15" s="13"/>
      <c r="K15" s="12">
        <f>L15+M15+N15+O15+P15</f>
        <v>0</v>
      </c>
      <c r="L15" s="13"/>
      <c r="M15" s="13"/>
      <c r="N15" s="13"/>
      <c r="O15" s="13"/>
      <c r="P15" s="13"/>
      <c r="Q15" s="13"/>
      <c r="R15" s="12">
        <f>S15+T15+U15+V15+W15</f>
        <v>5567.36</v>
      </c>
      <c r="S15" s="12"/>
      <c r="T15" s="12"/>
      <c r="U15" s="12">
        <v>5567.36</v>
      </c>
      <c r="V15" s="12"/>
      <c r="W15" s="12"/>
      <c r="X15" s="12">
        <v>5567.36</v>
      </c>
    </row>
    <row r="16" spans="1:24" s="1" customFormat="1" ht="25.5" hidden="1">
      <c r="A16" s="32">
        <v>39240</v>
      </c>
      <c r="B16" s="37">
        <v>8278</v>
      </c>
      <c r="C16" s="37" t="s">
        <v>59</v>
      </c>
      <c r="D16" s="37" t="s">
        <v>60</v>
      </c>
      <c r="E16" s="12">
        <f>F16</f>
        <v>0</v>
      </c>
      <c r="F16" s="12">
        <f>G16</f>
        <v>0</v>
      </c>
      <c r="G16" s="12">
        <f>H16+J16+K16+Q16+R16</f>
        <v>0</v>
      </c>
      <c r="H16" s="12"/>
      <c r="I16" s="13"/>
      <c r="J16" s="13"/>
      <c r="K16" s="12">
        <f>L16+M16+N16+O16+P16</f>
        <v>0</v>
      </c>
      <c r="L16" s="13"/>
      <c r="M16" s="13"/>
      <c r="N16" s="13"/>
      <c r="O16" s="13"/>
      <c r="P16" s="13"/>
      <c r="Q16" s="13"/>
      <c r="R16" s="12">
        <f>S16+T16+U16+V16</f>
        <v>0</v>
      </c>
      <c r="S16" s="12"/>
      <c r="T16" s="12"/>
      <c r="U16" s="12"/>
      <c r="V16" s="12"/>
      <c r="W16" s="12"/>
      <c r="X16" s="12"/>
    </row>
    <row r="17" spans="1:24" s="1" customFormat="1" ht="12.75" hidden="1">
      <c r="A17" s="48"/>
      <c r="B17" s="39"/>
      <c r="C17" s="39"/>
      <c r="D17" s="40"/>
      <c r="E17" s="12"/>
      <c r="F17" s="12"/>
      <c r="G17" s="12"/>
      <c r="H17" s="12"/>
      <c r="I17" s="13"/>
      <c r="J17" s="13"/>
      <c r="K17" s="12"/>
      <c r="L17" s="13"/>
      <c r="M17" s="13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</row>
    <row r="18" spans="1:24" s="1" customFormat="1" ht="12.75">
      <c r="A18" s="86" t="s">
        <v>49</v>
      </c>
      <c r="B18" s="87"/>
      <c r="C18" s="87"/>
      <c r="D18" s="88"/>
      <c r="E18" s="12">
        <f>Лист1!$C$28-Лист2!E15-Лист2!E11-E13-E16</f>
        <v>31175.199999999953</v>
      </c>
      <c r="F18" s="12">
        <f>Лист1!$C$28-Лист2!F15-Лист2!F11-F13-F16</f>
        <v>31175.199999999953</v>
      </c>
      <c r="G18" s="12">
        <f>Лист1!$C$28-Лист2!G15-Лист2!G11-G13-G16</f>
        <v>31175.199999999953</v>
      </c>
      <c r="H18" s="12">
        <f>Лист1!F28-Лист2!H15+Лист2!H11-H13</f>
        <v>0</v>
      </c>
      <c r="I18" s="12">
        <f>Лист1!G28-Лист2!I15+Лист2!I11-I13</f>
        <v>0</v>
      </c>
      <c r="J18" s="12">
        <f>Лист1!H28-Лист2!J15+Лист2!J11-J13</f>
        <v>0</v>
      </c>
      <c r="K18" s="12">
        <f>Лист1!I28-Лист2!K15-Лист2!K11</f>
        <v>25980.44</v>
      </c>
      <c r="L18" s="12">
        <f>Лист1!J28-Лист2!L15+Лист2!L11</f>
        <v>5200</v>
      </c>
      <c r="M18" s="12">
        <f>Лист1!K28-Лист2!M11</f>
        <v>20780.44</v>
      </c>
      <c r="N18" s="12">
        <f>Лист1!L28-Лист2!N15-Лист2!N11</f>
        <v>0</v>
      </c>
      <c r="O18" s="12">
        <f>Лист1!M28-Лист2!O15+Лист2!O11</f>
        <v>0</v>
      </c>
      <c r="P18" s="12">
        <f>Лист1!N28-Лист2!P15-Лист2!P11</f>
        <v>0</v>
      </c>
      <c r="Q18" s="12">
        <f>Лист1!O28-Лист2!Q15+Лист2!Q11-Q13</f>
        <v>0</v>
      </c>
      <c r="R18" s="12">
        <f>Лист1!P28-Лист2!R15-Лист2!R11-R16</f>
        <v>5194.760000000001</v>
      </c>
      <c r="S18" s="12">
        <f>Лист1!Q28-Лист2!S15+Лист2!S11</f>
        <v>0</v>
      </c>
      <c r="T18" s="12">
        <f>Лист1!R28-Лист2!T15+Лист2!T11</f>
        <v>1142.1399999999999</v>
      </c>
      <c r="U18" s="12">
        <f>Лист1!S28-Лист2!U15+Лист2!U11+U17-U16</f>
        <v>0</v>
      </c>
      <c r="V18" s="12">
        <f>Лист1!U28-Лист2!V15+Лист2!V11</f>
        <v>154.95</v>
      </c>
      <c r="W18" s="12">
        <f>Лист1!T28-Лист2!W15+Лист2!W11</f>
        <v>3897.67</v>
      </c>
      <c r="X18" s="12"/>
    </row>
    <row r="19" spans="1:24" s="1" customFormat="1" ht="12.75">
      <c r="A19" s="18">
        <v>39114</v>
      </c>
      <c r="B19" s="9">
        <v>120</v>
      </c>
      <c r="C19" s="9" t="s">
        <v>57</v>
      </c>
      <c r="D19" s="9" t="s">
        <v>58</v>
      </c>
      <c r="E19" s="12">
        <f>F19</f>
        <v>1712.08</v>
      </c>
      <c r="F19" s="12">
        <f>G19</f>
        <v>1712.08</v>
      </c>
      <c r="G19" s="12">
        <f>H19+J19+K19+Q19+R19</f>
        <v>1712.08</v>
      </c>
      <c r="H19" s="12">
        <f>I19</f>
        <v>0</v>
      </c>
      <c r="I19" s="13"/>
      <c r="J19" s="13"/>
      <c r="K19" s="12">
        <f>L19+M19+N19+O19+P19</f>
        <v>1712.08</v>
      </c>
      <c r="L19" s="13"/>
      <c r="M19" s="13">
        <v>1712.08</v>
      </c>
      <c r="N19" s="13"/>
      <c r="O19" s="13"/>
      <c r="P19" s="13"/>
      <c r="Q19" s="13"/>
      <c r="R19" s="12">
        <f>S19+T19+U19+V19</f>
        <v>0</v>
      </c>
      <c r="S19" s="13"/>
      <c r="T19" s="14"/>
      <c r="U19" s="13"/>
      <c r="V19" s="13"/>
      <c r="W19" s="12"/>
      <c r="X19" s="12">
        <v>1712.08</v>
      </c>
    </row>
    <row r="20" spans="1:24" s="1" customFormat="1" ht="12.75">
      <c r="A20" s="43">
        <v>40391</v>
      </c>
      <c r="B20" s="9">
        <v>7301205</v>
      </c>
      <c r="C20" s="9" t="s">
        <v>57</v>
      </c>
      <c r="D20" s="9" t="s">
        <v>58</v>
      </c>
      <c r="E20" s="12">
        <f>F20</f>
        <v>1677.85</v>
      </c>
      <c r="F20" s="12">
        <f>G20</f>
        <v>1677.85</v>
      </c>
      <c r="G20" s="12">
        <f>H20+J20+K20+Q20+R20</f>
        <v>1677.85</v>
      </c>
      <c r="H20" s="12"/>
      <c r="I20" s="13"/>
      <c r="J20" s="13"/>
      <c r="K20" s="12">
        <f>L20+M20+N20+O20+P20</f>
        <v>1677.85</v>
      </c>
      <c r="L20" s="13"/>
      <c r="M20" s="13">
        <v>1677.85</v>
      </c>
      <c r="N20" s="13"/>
      <c r="O20" s="13"/>
      <c r="P20" s="13"/>
      <c r="Q20" s="13"/>
      <c r="R20" s="12">
        <f>S20+T20+U20+V20</f>
        <v>0</v>
      </c>
      <c r="S20" s="13"/>
      <c r="T20" s="47"/>
      <c r="U20" s="13"/>
      <c r="V20" s="13"/>
      <c r="W20" s="12"/>
      <c r="X20" s="12">
        <v>1677.85</v>
      </c>
    </row>
    <row r="21" spans="1:24" s="1" customFormat="1" ht="12.75">
      <c r="A21" s="86" t="s">
        <v>49</v>
      </c>
      <c r="B21" s="87"/>
      <c r="C21" s="87"/>
      <c r="D21" s="88"/>
      <c r="E21" s="12">
        <f>E18-E19-E20</f>
        <v>27785.269999999953</v>
      </c>
      <c r="F21" s="12">
        <f aca="true" t="shared" si="1" ref="F21:W21">F18-F19-F20</f>
        <v>27785.269999999953</v>
      </c>
      <c r="G21" s="12">
        <f t="shared" si="1"/>
        <v>27785.269999999953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>K18-K19-K20</f>
        <v>22590.510000000002</v>
      </c>
      <c r="L21" s="12">
        <f t="shared" si="1"/>
        <v>5200</v>
      </c>
      <c r="M21" s="12">
        <f>M18-M19-M20</f>
        <v>17390.510000000002</v>
      </c>
      <c r="N21" s="12">
        <f t="shared" si="1"/>
        <v>0</v>
      </c>
      <c r="O21" s="12">
        <f>O18-O19-O20</f>
        <v>0</v>
      </c>
      <c r="P21" s="12">
        <f t="shared" si="1"/>
        <v>0</v>
      </c>
      <c r="Q21" s="12">
        <f t="shared" si="1"/>
        <v>0</v>
      </c>
      <c r="R21" s="12">
        <f>R18-R19-R20</f>
        <v>5194.760000000001</v>
      </c>
      <c r="S21" s="12">
        <f t="shared" si="1"/>
        <v>0</v>
      </c>
      <c r="T21" s="12">
        <f t="shared" si="1"/>
        <v>1142.1399999999999</v>
      </c>
      <c r="U21" s="12">
        <f t="shared" si="1"/>
        <v>0</v>
      </c>
      <c r="V21" s="12">
        <f t="shared" si="1"/>
        <v>154.95</v>
      </c>
      <c r="W21" s="12">
        <f t="shared" si="1"/>
        <v>3897.67</v>
      </c>
      <c r="X21" s="12"/>
    </row>
    <row r="22" spans="1:24" s="1" customFormat="1" ht="25.5">
      <c r="A22" s="18">
        <v>40504</v>
      </c>
      <c r="B22" s="16" t="s">
        <v>51</v>
      </c>
      <c r="C22" s="9" t="s">
        <v>86</v>
      </c>
      <c r="D22" s="9" t="s">
        <v>80</v>
      </c>
      <c r="E22" s="12">
        <f aca="true" t="shared" si="2" ref="E22:F24">F22</f>
        <v>3300</v>
      </c>
      <c r="F22" s="12">
        <f t="shared" si="2"/>
        <v>3300</v>
      </c>
      <c r="G22" s="12">
        <f>H22+J22+K22+Q22+R22</f>
        <v>3300</v>
      </c>
      <c r="H22" s="12">
        <f>I22</f>
        <v>0</v>
      </c>
      <c r="I22" s="13"/>
      <c r="J22" s="13"/>
      <c r="K22" s="12">
        <f aca="true" t="shared" si="3" ref="K22:K40">L22+M22+N22+O22+P22</f>
        <v>3300</v>
      </c>
      <c r="L22" s="13">
        <v>3300</v>
      </c>
      <c r="M22" s="13"/>
      <c r="N22" s="13"/>
      <c r="O22" s="13"/>
      <c r="P22" s="13"/>
      <c r="Q22" s="13"/>
      <c r="R22" s="12">
        <f aca="true" t="shared" si="4" ref="R22:R40">S22+T22+U22+V22</f>
        <v>0</v>
      </c>
      <c r="S22" s="12"/>
      <c r="T22" s="12"/>
      <c r="U22" s="12"/>
      <c r="V22" s="12"/>
      <c r="W22" s="12"/>
      <c r="X22" s="12">
        <v>3300</v>
      </c>
    </row>
    <row r="23" spans="1:24" s="1" customFormat="1" ht="25.5">
      <c r="A23" s="43"/>
      <c r="B23" s="44"/>
      <c r="C23" s="9" t="s">
        <v>86</v>
      </c>
      <c r="D23" s="9" t="s">
        <v>80</v>
      </c>
      <c r="E23" s="12">
        <f t="shared" si="2"/>
        <v>1191.35</v>
      </c>
      <c r="F23" s="12">
        <f t="shared" si="2"/>
        <v>1191.35</v>
      </c>
      <c r="G23" s="12">
        <f>H23+J23+K23+Q23+R23</f>
        <v>1191.35</v>
      </c>
      <c r="H23" s="12">
        <f>I23</f>
        <v>0</v>
      </c>
      <c r="I23" s="13"/>
      <c r="J23" s="13"/>
      <c r="K23" s="12">
        <f t="shared" si="3"/>
        <v>1191.35</v>
      </c>
      <c r="L23" s="13"/>
      <c r="M23" s="13">
        <v>1191.35</v>
      </c>
      <c r="N23" s="13"/>
      <c r="O23" s="13"/>
      <c r="P23" s="13"/>
      <c r="Q23" s="13"/>
      <c r="R23" s="12"/>
      <c r="S23" s="12"/>
      <c r="T23" s="12"/>
      <c r="U23" s="12"/>
      <c r="V23" s="12"/>
      <c r="W23" s="12"/>
      <c r="X23" s="12">
        <v>1191.35</v>
      </c>
    </row>
    <row r="24" spans="1:24" s="1" customFormat="1" ht="12.75" hidden="1">
      <c r="A24" s="43"/>
      <c r="B24" s="44"/>
      <c r="C24" s="45"/>
      <c r="D24" s="46"/>
      <c r="E24" s="12">
        <f t="shared" si="2"/>
        <v>0</v>
      </c>
      <c r="F24" s="12">
        <f t="shared" si="2"/>
        <v>0</v>
      </c>
      <c r="G24" s="12">
        <f>H24+J24+K24+Q24+R24</f>
        <v>0</v>
      </c>
      <c r="H24" s="12"/>
      <c r="I24" s="13"/>
      <c r="J24" s="13"/>
      <c r="K24" s="12"/>
      <c r="L24" s="13"/>
      <c r="M24" s="13"/>
      <c r="N24" s="13"/>
      <c r="O24" s="13"/>
      <c r="P24" s="13"/>
      <c r="Q24" s="13"/>
      <c r="R24" s="12">
        <f t="shared" si="4"/>
        <v>0</v>
      </c>
      <c r="S24" s="12"/>
      <c r="T24" s="12"/>
      <c r="U24" s="12"/>
      <c r="V24" s="12"/>
      <c r="W24" s="12"/>
      <c r="X24" s="12"/>
    </row>
    <row r="25" spans="1:24" s="1" customFormat="1" ht="12.75">
      <c r="A25" s="86" t="s">
        <v>49</v>
      </c>
      <c r="B25" s="87"/>
      <c r="C25" s="87"/>
      <c r="D25" s="88"/>
      <c r="E25" s="12">
        <f>E21-E22-E24-E23</f>
        <v>23293.919999999955</v>
      </c>
      <c r="F25" s="12">
        <f aca="true" t="shared" si="5" ref="F25:W25">F21-F22-F24-F23</f>
        <v>23293.919999999955</v>
      </c>
      <c r="G25" s="12">
        <f t="shared" si="5"/>
        <v>23293.919999999955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18099.160000000003</v>
      </c>
      <c r="L25" s="12">
        <f t="shared" si="5"/>
        <v>1900</v>
      </c>
      <c r="M25" s="12">
        <f t="shared" si="5"/>
        <v>16199.160000000002</v>
      </c>
      <c r="N25" s="12">
        <f t="shared" si="5"/>
        <v>0</v>
      </c>
      <c r="O25" s="12">
        <f t="shared" si="5"/>
        <v>0</v>
      </c>
      <c r="P25" s="12">
        <f t="shared" si="5"/>
        <v>0</v>
      </c>
      <c r="Q25" s="12">
        <f t="shared" si="5"/>
        <v>0</v>
      </c>
      <c r="R25" s="12">
        <f t="shared" si="5"/>
        <v>5194.760000000001</v>
      </c>
      <c r="S25" s="12">
        <f t="shared" si="5"/>
        <v>0</v>
      </c>
      <c r="T25" s="12">
        <f t="shared" si="5"/>
        <v>1142.1399999999999</v>
      </c>
      <c r="U25" s="12">
        <f t="shared" si="5"/>
        <v>0</v>
      </c>
      <c r="V25" s="12">
        <f t="shared" si="5"/>
        <v>154.95</v>
      </c>
      <c r="W25" s="12">
        <f t="shared" si="5"/>
        <v>3897.67</v>
      </c>
      <c r="X25" s="12"/>
    </row>
    <row r="26" spans="1:24" s="1" customFormat="1" ht="12.75">
      <c r="A26" s="18">
        <v>40261</v>
      </c>
      <c r="B26" s="16" t="s">
        <v>51</v>
      </c>
      <c r="C26" s="19"/>
      <c r="D26" s="9" t="s">
        <v>54</v>
      </c>
      <c r="E26" s="12">
        <f>F26</f>
        <v>154.95</v>
      </c>
      <c r="F26" s="12">
        <f>G26</f>
        <v>154.95</v>
      </c>
      <c r="G26" s="12">
        <f>H26+J26+K26+Q26+R26</f>
        <v>154.95</v>
      </c>
      <c r="H26" s="12">
        <f>I26</f>
        <v>0</v>
      </c>
      <c r="I26" s="13"/>
      <c r="J26" s="13"/>
      <c r="K26" s="12">
        <f t="shared" si="3"/>
        <v>0</v>
      </c>
      <c r="L26" s="13"/>
      <c r="M26" s="13"/>
      <c r="N26" s="13"/>
      <c r="O26" s="13"/>
      <c r="P26" s="13"/>
      <c r="Q26" s="13"/>
      <c r="R26" s="12">
        <f t="shared" si="4"/>
        <v>154.95</v>
      </c>
      <c r="S26" s="12"/>
      <c r="T26" s="12"/>
      <c r="U26" s="12"/>
      <c r="V26" s="12">
        <v>154.95</v>
      </c>
      <c r="W26" s="12"/>
      <c r="X26" s="12">
        <v>154.98</v>
      </c>
    </row>
    <row r="27" spans="1:24" s="1" customFormat="1" ht="12.75">
      <c r="A27" s="86" t="s">
        <v>49</v>
      </c>
      <c r="B27" s="87"/>
      <c r="C27" s="87"/>
      <c r="D27" s="88"/>
      <c r="E27" s="12">
        <f>E25-E26</f>
        <v>23138.969999999954</v>
      </c>
      <c r="F27" s="12">
        <f aca="true" t="shared" si="6" ref="F27:W27">F25-F26</f>
        <v>23138.969999999954</v>
      </c>
      <c r="G27" s="12">
        <f t="shared" si="6"/>
        <v>23138.969999999954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18099.160000000003</v>
      </c>
      <c r="L27" s="12">
        <f t="shared" si="6"/>
        <v>1900</v>
      </c>
      <c r="M27" s="12">
        <f t="shared" si="6"/>
        <v>16199.160000000002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2">
        <f t="shared" si="6"/>
        <v>0</v>
      </c>
      <c r="R27" s="12">
        <f>R25-R26</f>
        <v>5039.810000000001</v>
      </c>
      <c r="S27" s="12">
        <f t="shared" si="6"/>
        <v>0</v>
      </c>
      <c r="T27" s="12">
        <f t="shared" si="6"/>
        <v>1142.1399999999999</v>
      </c>
      <c r="U27" s="12">
        <f t="shared" si="6"/>
        <v>0</v>
      </c>
      <c r="V27" s="12">
        <f t="shared" si="6"/>
        <v>0</v>
      </c>
      <c r="W27" s="12">
        <f t="shared" si="6"/>
        <v>3897.67</v>
      </c>
      <c r="X27" s="12"/>
    </row>
    <row r="28" spans="1:24" s="1" customFormat="1" ht="12.75">
      <c r="A28" s="18">
        <v>40316</v>
      </c>
      <c r="B28" s="16">
        <v>1</v>
      </c>
      <c r="C28" s="9" t="s">
        <v>52</v>
      </c>
      <c r="D28" s="9" t="s">
        <v>71</v>
      </c>
      <c r="E28" s="12">
        <f>F28</f>
        <v>130</v>
      </c>
      <c r="F28" s="12">
        <f>G28</f>
        <v>130</v>
      </c>
      <c r="G28" s="12">
        <f>H28+J28+K28+Q28+R28</f>
        <v>130</v>
      </c>
      <c r="H28" s="12">
        <f>I28</f>
        <v>0</v>
      </c>
      <c r="I28" s="13"/>
      <c r="J28" s="13"/>
      <c r="K28" s="12">
        <f t="shared" si="3"/>
        <v>130</v>
      </c>
      <c r="L28" s="13">
        <v>130</v>
      </c>
      <c r="M28" s="13"/>
      <c r="N28" s="13"/>
      <c r="O28" s="13"/>
      <c r="P28" s="13"/>
      <c r="Q28" s="13"/>
      <c r="R28" s="12">
        <f t="shared" si="4"/>
        <v>0</v>
      </c>
      <c r="S28" s="12"/>
      <c r="T28" s="12"/>
      <c r="U28" s="12"/>
      <c r="V28" s="12"/>
      <c r="W28" s="12"/>
      <c r="X28" s="12">
        <v>130</v>
      </c>
    </row>
    <row r="29" spans="1:24" s="1" customFormat="1" ht="12.75">
      <c r="A29" s="86" t="s">
        <v>49</v>
      </c>
      <c r="B29" s="87"/>
      <c r="C29" s="87"/>
      <c r="D29" s="88"/>
      <c r="E29" s="12">
        <f>E27-E28</f>
        <v>23008.969999999954</v>
      </c>
      <c r="F29" s="12">
        <f aca="true" t="shared" si="7" ref="F29:W29">F27-F28</f>
        <v>23008.969999999954</v>
      </c>
      <c r="G29" s="12">
        <f t="shared" si="7"/>
        <v>23008.969999999954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17969.160000000003</v>
      </c>
      <c r="L29" s="12">
        <f t="shared" si="7"/>
        <v>1770</v>
      </c>
      <c r="M29" s="12">
        <f t="shared" si="7"/>
        <v>16199.160000000002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2">
        <f t="shared" si="7"/>
        <v>0</v>
      </c>
      <c r="R29" s="12">
        <f t="shared" si="7"/>
        <v>5039.810000000001</v>
      </c>
      <c r="S29" s="12">
        <f t="shared" si="7"/>
        <v>0</v>
      </c>
      <c r="T29" s="12">
        <f t="shared" si="7"/>
        <v>1142.1399999999999</v>
      </c>
      <c r="U29" s="12">
        <f t="shared" si="7"/>
        <v>0</v>
      </c>
      <c r="V29" s="12">
        <f t="shared" si="7"/>
        <v>0</v>
      </c>
      <c r="W29" s="12">
        <f t="shared" si="7"/>
        <v>3897.67</v>
      </c>
      <c r="X29" s="12"/>
    </row>
    <row r="30" spans="1:24" s="1" customFormat="1" ht="12.75">
      <c r="A30" s="18">
        <v>40267</v>
      </c>
      <c r="B30" s="16" t="s">
        <v>51</v>
      </c>
      <c r="C30" s="9" t="s">
        <v>53</v>
      </c>
      <c r="D30" s="9" t="s">
        <v>61</v>
      </c>
      <c r="E30" s="12">
        <f aca="true" t="shared" si="8" ref="E30:F32">F30</f>
        <v>200</v>
      </c>
      <c r="F30" s="12">
        <f t="shared" si="8"/>
        <v>200</v>
      </c>
      <c r="G30" s="12">
        <f>H30+J30+K30+Q30+R30</f>
        <v>200</v>
      </c>
      <c r="H30" s="12">
        <f>I30</f>
        <v>0</v>
      </c>
      <c r="I30" s="13"/>
      <c r="J30" s="13"/>
      <c r="K30" s="12">
        <f t="shared" si="3"/>
        <v>200</v>
      </c>
      <c r="L30" s="13">
        <v>200</v>
      </c>
      <c r="M30" s="13"/>
      <c r="N30" s="13"/>
      <c r="O30" s="13"/>
      <c r="P30" s="13"/>
      <c r="Q30" s="13"/>
      <c r="R30" s="12">
        <f t="shared" si="4"/>
        <v>0</v>
      </c>
      <c r="S30" s="12"/>
      <c r="T30" s="12"/>
      <c r="U30" s="12"/>
      <c r="V30" s="12"/>
      <c r="W30" s="12"/>
      <c r="X30" s="12">
        <v>200</v>
      </c>
    </row>
    <row r="31" spans="1:24" s="1" customFormat="1" ht="12.75">
      <c r="A31" s="18">
        <v>40316</v>
      </c>
      <c r="B31" s="16">
        <v>2</v>
      </c>
      <c r="C31" s="9" t="s">
        <v>53</v>
      </c>
      <c r="D31" s="9" t="s">
        <v>61</v>
      </c>
      <c r="E31" s="12">
        <f t="shared" si="8"/>
        <v>70</v>
      </c>
      <c r="F31" s="12">
        <f t="shared" si="8"/>
        <v>70</v>
      </c>
      <c r="G31" s="12">
        <f>H31+J31+K31+Q31+R31</f>
        <v>70</v>
      </c>
      <c r="H31" s="12">
        <f>I31</f>
        <v>0</v>
      </c>
      <c r="I31" s="13"/>
      <c r="J31" s="13"/>
      <c r="K31" s="12">
        <f t="shared" si="3"/>
        <v>70</v>
      </c>
      <c r="L31" s="13">
        <v>70</v>
      </c>
      <c r="M31" s="13"/>
      <c r="N31" s="13"/>
      <c r="O31" s="13"/>
      <c r="P31" s="13"/>
      <c r="Q31" s="13"/>
      <c r="R31" s="12">
        <f t="shared" si="4"/>
        <v>0</v>
      </c>
      <c r="S31" s="12"/>
      <c r="T31" s="12"/>
      <c r="U31" s="12"/>
      <c r="V31" s="12"/>
      <c r="W31" s="12"/>
      <c r="X31" s="12">
        <v>70</v>
      </c>
    </row>
    <row r="32" spans="1:24" s="1" customFormat="1" ht="25.5">
      <c r="A32" s="18">
        <v>40368</v>
      </c>
      <c r="B32" s="16" t="s">
        <v>51</v>
      </c>
      <c r="C32" s="9" t="s">
        <v>53</v>
      </c>
      <c r="D32" s="9" t="s">
        <v>80</v>
      </c>
      <c r="E32" s="12">
        <f t="shared" si="8"/>
        <v>1500</v>
      </c>
      <c r="F32" s="12">
        <f t="shared" si="8"/>
        <v>1500</v>
      </c>
      <c r="G32" s="12">
        <f>H32+J32+K32+Q32+R32</f>
        <v>1500</v>
      </c>
      <c r="H32" s="12">
        <f>I32</f>
        <v>0</v>
      </c>
      <c r="I32" s="13"/>
      <c r="J32" s="13"/>
      <c r="K32" s="12">
        <f t="shared" si="3"/>
        <v>1500</v>
      </c>
      <c r="L32" s="13">
        <v>1500</v>
      </c>
      <c r="M32" s="13"/>
      <c r="N32" s="13"/>
      <c r="O32" s="13"/>
      <c r="P32" s="13"/>
      <c r="Q32" s="13"/>
      <c r="R32" s="12"/>
      <c r="S32" s="12"/>
      <c r="T32" s="12"/>
      <c r="U32" s="12"/>
      <c r="V32" s="12"/>
      <c r="W32" s="12"/>
      <c r="X32" s="12">
        <v>1500</v>
      </c>
    </row>
    <row r="33" spans="1:24" s="1" customFormat="1" ht="12.75">
      <c r="A33" s="86" t="s">
        <v>49</v>
      </c>
      <c r="B33" s="87"/>
      <c r="C33" s="87"/>
      <c r="D33" s="88"/>
      <c r="E33" s="12">
        <f>E29-E30-E31-E32</f>
        <v>21238.969999999954</v>
      </c>
      <c r="F33" s="12">
        <f aca="true" t="shared" si="9" ref="F33:W33">F29-F30-F31-F32</f>
        <v>21238.969999999954</v>
      </c>
      <c r="G33" s="12">
        <f t="shared" si="9"/>
        <v>21238.969999999954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16199.160000000003</v>
      </c>
      <c r="L33" s="12">
        <f t="shared" si="9"/>
        <v>0</v>
      </c>
      <c r="M33" s="12">
        <f t="shared" si="9"/>
        <v>16199.160000000002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  <c r="R33" s="12">
        <f t="shared" si="9"/>
        <v>5039.810000000001</v>
      </c>
      <c r="S33" s="12">
        <f t="shared" si="9"/>
        <v>0</v>
      </c>
      <c r="T33" s="12">
        <f t="shared" si="9"/>
        <v>1142.1399999999999</v>
      </c>
      <c r="U33" s="12">
        <f t="shared" si="9"/>
        <v>0</v>
      </c>
      <c r="V33" s="12">
        <f t="shared" si="9"/>
        <v>0</v>
      </c>
      <c r="W33" s="12">
        <f t="shared" si="9"/>
        <v>3897.67</v>
      </c>
      <c r="X33" s="12"/>
    </row>
    <row r="34" spans="1:24" s="1" customFormat="1" ht="12.75" customHeight="1">
      <c r="A34" s="17">
        <v>40527</v>
      </c>
      <c r="B34" s="59" t="s">
        <v>84</v>
      </c>
      <c r="C34" s="8" t="s">
        <v>83</v>
      </c>
      <c r="D34" s="8" t="s">
        <v>81</v>
      </c>
      <c r="E34" s="12">
        <f>F34</f>
        <v>10930</v>
      </c>
      <c r="F34" s="12">
        <f>G34</f>
        <v>10930</v>
      </c>
      <c r="G34" s="12">
        <f>H34+J34+K34+Q34+R34</f>
        <v>10930</v>
      </c>
      <c r="H34" s="12">
        <f>I34</f>
        <v>0</v>
      </c>
      <c r="I34" s="13"/>
      <c r="J34" s="13"/>
      <c r="K34" s="12">
        <f t="shared" si="3"/>
        <v>10930</v>
      </c>
      <c r="L34" s="13"/>
      <c r="M34" s="13">
        <v>10930</v>
      </c>
      <c r="N34" s="13"/>
      <c r="O34" s="13"/>
      <c r="P34" s="13"/>
      <c r="Q34" s="13"/>
      <c r="R34" s="12">
        <f t="shared" si="4"/>
        <v>0</v>
      </c>
      <c r="S34" s="12"/>
      <c r="T34" s="12"/>
      <c r="U34" s="12"/>
      <c r="V34" s="12"/>
      <c r="W34" s="12"/>
      <c r="X34" s="12">
        <v>10930</v>
      </c>
    </row>
    <row r="35" spans="1:24" s="1" customFormat="1" ht="12.75" hidden="1">
      <c r="A35" s="49"/>
      <c r="B35" s="50"/>
      <c r="C35" s="51"/>
      <c r="D35" s="51"/>
      <c r="E35" s="12">
        <f>F35</f>
        <v>0</v>
      </c>
      <c r="F35" s="12">
        <f>G35</f>
        <v>0</v>
      </c>
      <c r="G35" s="12">
        <f>H35+J35+K35+Q35+R35</f>
        <v>0</v>
      </c>
      <c r="H35" s="12">
        <f>I35</f>
        <v>0</v>
      </c>
      <c r="I35" s="13"/>
      <c r="J35" s="13"/>
      <c r="K35" s="12">
        <f t="shared" si="3"/>
        <v>0</v>
      </c>
      <c r="L35" s="13"/>
      <c r="M35" s="13"/>
      <c r="N35" s="13"/>
      <c r="O35" s="13"/>
      <c r="P35" s="13"/>
      <c r="Q35" s="13"/>
      <c r="R35" s="12">
        <f t="shared" si="4"/>
        <v>0</v>
      </c>
      <c r="S35" s="12"/>
      <c r="T35" s="12"/>
      <c r="U35" s="12"/>
      <c r="V35" s="12"/>
      <c r="W35" s="12"/>
      <c r="X35" s="12"/>
    </row>
    <row r="36" spans="1:24" s="1" customFormat="1" ht="12.75">
      <c r="A36" s="86" t="s">
        <v>49</v>
      </c>
      <c r="B36" s="87"/>
      <c r="C36" s="87"/>
      <c r="D36" s="88"/>
      <c r="E36" s="12">
        <f>E33-E34</f>
        <v>10308.969999999954</v>
      </c>
      <c r="F36" s="12">
        <f aca="true" t="shared" si="10" ref="F36:W36">F33-F34</f>
        <v>10308.969999999954</v>
      </c>
      <c r="G36" s="12">
        <f t="shared" si="10"/>
        <v>10308.969999999954</v>
      </c>
      <c r="H36" s="12">
        <f t="shared" si="10"/>
        <v>0</v>
      </c>
      <c r="I36" s="12">
        <f t="shared" si="10"/>
        <v>0</v>
      </c>
      <c r="J36" s="12">
        <f t="shared" si="10"/>
        <v>0</v>
      </c>
      <c r="K36" s="12">
        <f>K33-K34</f>
        <v>5269.1600000000035</v>
      </c>
      <c r="L36" s="12">
        <f t="shared" si="10"/>
        <v>0</v>
      </c>
      <c r="M36" s="12">
        <f t="shared" si="10"/>
        <v>5269.160000000002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>R33-R34+R35</f>
        <v>5039.810000000001</v>
      </c>
      <c r="S36" s="12">
        <f t="shared" si="10"/>
        <v>0</v>
      </c>
      <c r="T36" s="12">
        <f t="shared" si="10"/>
        <v>1142.1399999999999</v>
      </c>
      <c r="U36" s="12">
        <f t="shared" si="10"/>
        <v>0</v>
      </c>
      <c r="V36" s="12">
        <f t="shared" si="10"/>
        <v>0</v>
      </c>
      <c r="W36" s="12">
        <f t="shared" si="10"/>
        <v>3897.67</v>
      </c>
      <c r="X36" s="12"/>
    </row>
    <row r="37" spans="1:24" s="1" customFormat="1" ht="12.75">
      <c r="A37" s="27">
        <v>40532</v>
      </c>
      <c r="B37" s="16">
        <v>282</v>
      </c>
      <c r="C37" s="19" t="s">
        <v>85</v>
      </c>
      <c r="D37" s="9" t="s">
        <v>82</v>
      </c>
      <c r="E37" s="12">
        <f>F37</f>
        <v>4865.15</v>
      </c>
      <c r="F37" s="12">
        <f>G37</f>
        <v>4865.15</v>
      </c>
      <c r="G37" s="12">
        <f>H37+J37+K37+Q37+R37</f>
        <v>4865.15</v>
      </c>
      <c r="H37" s="12">
        <f>I37</f>
        <v>0</v>
      </c>
      <c r="I37" s="13"/>
      <c r="J37" s="13"/>
      <c r="K37" s="12">
        <f t="shared" si="3"/>
        <v>4865.15</v>
      </c>
      <c r="L37" s="13"/>
      <c r="M37" s="13">
        <v>4865.15</v>
      </c>
      <c r="N37" s="13"/>
      <c r="O37" s="13"/>
      <c r="P37" s="13"/>
      <c r="Q37" s="13"/>
      <c r="R37" s="12">
        <f t="shared" si="4"/>
        <v>0</v>
      </c>
      <c r="S37" s="12"/>
      <c r="T37" s="12"/>
      <c r="U37" s="12"/>
      <c r="V37" s="12"/>
      <c r="W37" s="12"/>
      <c r="X37" s="12">
        <v>4865.15</v>
      </c>
    </row>
    <row r="38" spans="1:24" s="1" customFormat="1" ht="12.75" hidden="1">
      <c r="A38" s="27"/>
      <c r="B38" s="16"/>
      <c r="C38" s="19"/>
      <c r="D38" s="9"/>
      <c r="E38" s="12">
        <f>F38</f>
        <v>0</v>
      </c>
      <c r="F38" s="12">
        <f>G38</f>
        <v>0</v>
      </c>
      <c r="G38" s="12">
        <f>H38+J38+K38+Q38+R38</f>
        <v>0</v>
      </c>
      <c r="H38" s="12"/>
      <c r="I38" s="13"/>
      <c r="J38" s="13"/>
      <c r="K38" s="12">
        <f t="shared" si="3"/>
        <v>0</v>
      </c>
      <c r="L38" s="13"/>
      <c r="M38" s="13"/>
      <c r="N38" s="13"/>
      <c r="O38" s="13"/>
      <c r="P38" s="13"/>
      <c r="Q38" s="13"/>
      <c r="R38" s="12"/>
      <c r="S38" s="12"/>
      <c r="T38" s="12"/>
      <c r="U38" s="12"/>
      <c r="V38" s="12"/>
      <c r="W38" s="12"/>
      <c r="X38" s="12"/>
    </row>
    <row r="39" spans="1:24" s="1" customFormat="1" ht="12.75">
      <c r="A39" s="86" t="s">
        <v>49</v>
      </c>
      <c r="B39" s="87"/>
      <c r="C39" s="87"/>
      <c r="D39" s="88"/>
      <c r="E39" s="12">
        <f>E36-E37+E38</f>
        <v>5443.819999999954</v>
      </c>
      <c r="F39" s="12">
        <f>F36-F37+F38</f>
        <v>5443.819999999954</v>
      </c>
      <c r="G39" s="12">
        <f>G36-G37+G38</f>
        <v>5443.819999999954</v>
      </c>
      <c r="H39" s="12">
        <f aca="true" t="shared" si="11" ref="H39:W39">H36-H37</f>
        <v>0</v>
      </c>
      <c r="I39" s="12">
        <f t="shared" si="11"/>
        <v>0</v>
      </c>
      <c r="J39" s="12">
        <f t="shared" si="11"/>
        <v>0</v>
      </c>
      <c r="K39" s="12">
        <f>K36-K37+K38</f>
        <v>404.01000000000386</v>
      </c>
      <c r="L39" s="12">
        <f t="shared" si="11"/>
        <v>0</v>
      </c>
      <c r="M39" s="12">
        <f t="shared" si="11"/>
        <v>404.01000000000204</v>
      </c>
      <c r="N39" s="12">
        <f t="shared" si="11"/>
        <v>0</v>
      </c>
      <c r="O39" s="12">
        <f t="shared" si="11"/>
        <v>0</v>
      </c>
      <c r="P39" s="12">
        <f>P36-P37+P38</f>
        <v>0</v>
      </c>
      <c r="Q39" s="12">
        <f t="shared" si="11"/>
        <v>0</v>
      </c>
      <c r="R39" s="12">
        <f t="shared" si="11"/>
        <v>5039.810000000001</v>
      </c>
      <c r="S39" s="12">
        <f t="shared" si="11"/>
        <v>0</v>
      </c>
      <c r="T39" s="12">
        <f t="shared" si="11"/>
        <v>1142.1399999999999</v>
      </c>
      <c r="U39" s="12">
        <f t="shared" si="11"/>
        <v>0</v>
      </c>
      <c r="V39" s="12">
        <f t="shared" si="11"/>
        <v>0</v>
      </c>
      <c r="W39" s="12">
        <f t="shared" si="11"/>
        <v>3897.67</v>
      </c>
      <c r="X39" s="12"/>
    </row>
    <row r="40" spans="1:24" s="1" customFormat="1" ht="12.75">
      <c r="A40" s="32">
        <v>40374</v>
      </c>
      <c r="B40" s="33" t="s">
        <v>51</v>
      </c>
      <c r="C40" s="19" t="s">
        <v>53</v>
      </c>
      <c r="D40" s="31" t="s">
        <v>72</v>
      </c>
      <c r="E40" s="12">
        <f>F40</f>
        <v>403.01</v>
      </c>
      <c r="F40" s="12">
        <f>G40</f>
        <v>403.01</v>
      </c>
      <c r="G40" s="12">
        <f>H40+J40+K40+Q40+R40</f>
        <v>403.01</v>
      </c>
      <c r="H40" s="12">
        <f>I40</f>
        <v>0</v>
      </c>
      <c r="I40" s="13"/>
      <c r="J40" s="13"/>
      <c r="K40" s="12">
        <f t="shared" si="3"/>
        <v>403.01</v>
      </c>
      <c r="L40" s="13"/>
      <c r="M40" s="13">
        <v>403.01</v>
      </c>
      <c r="N40" s="13"/>
      <c r="O40" s="13"/>
      <c r="P40" s="13"/>
      <c r="Q40" s="13"/>
      <c r="R40" s="12">
        <f t="shared" si="4"/>
        <v>0</v>
      </c>
      <c r="S40" s="12"/>
      <c r="T40" s="12"/>
      <c r="U40" s="12"/>
      <c r="V40" s="12"/>
      <c r="W40" s="12"/>
      <c r="X40" s="12">
        <v>403.01</v>
      </c>
    </row>
    <row r="41" spans="1:24" s="1" customFormat="1" ht="12.75">
      <c r="A41" s="86" t="s">
        <v>49</v>
      </c>
      <c r="B41" s="87"/>
      <c r="C41" s="87"/>
      <c r="D41" s="88"/>
      <c r="E41" s="12">
        <f>E39-E40</f>
        <v>5040.809999999954</v>
      </c>
      <c r="F41" s="12">
        <f aca="true" t="shared" si="12" ref="F41:W41">F39-F40</f>
        <v>5040.809999999954</v>
      </c>
      <c r="G41" s="12">
        <f t="shared" si="12"/>
        <v>5040.809999999954</v>
      </c>
      <c r="H41" s="12">
        <f t="shared" si="12"/>
        <v>0</v>
      </c>
      <c r="I41" s="12">
        <f t="shared" si="12"/>
        <v>0</v>
      </c>
      <c r="J41" s="12">
        <f t="shared" si="12"/>
        <v>0</v>
      </c>
      <c r="K41" s="12">
        <f t="shared" si="12"/>
        <v>1.0000000000038654</v>
      </c>
      <c r="L41" s="12">
        <f t="shared" si="12"/>
        <v>0</v>
      </c>
      <c r="M41" s="12">
        <f t="shared" si="12"/>
        <v>1.0000000000020464</v>
      </c>
      <c r="N41" s="12">
        <f t="shared" si="12"/>
        <v>0</v>
      </c>
      <c r="O41" s="12">
        <f t="shared" si="12"/>
        <v>0</v>
      </c>
      <c r="P41" s="12">
        <f t="shared" si="12"/>
        <v>0</v>
      </c>
      <c r="Q41" s="12">
        <f t="shared" si="12"/>
        <v>0</v>
      </c>
      <c r="R41" s="12">
        <f t="shared" si="12"/>
        <v>5039.810000000001</v>
      </c>
      <c r="S41" s="12">
        <f t="shared" si="12"/>
        <v>0</v>
      </c>
      <c r="T41" s="12">
        <f t="shared" si="12"/>
        <v>1142.1399999999999</v>
      </c>
      <c r="U41" s="12">
        <f t="shared" si="12"/>
        <v>0</v>
      </c>
      <c r="V41" s="12">
        <f t="shared" si="12"/>
        <v>0</v>
      </c>
      <c r="W41" s="12">
        <f t="shared" si="12"/>
        <v>3897.67</v>
      </c>
      <c r="X41" s="12"/>
    </row>
    <row r="42" spans="1:24" s="1" customFormat="1" ht="12.75">
      <c r="A42" s="32">
        <v>39141</v>
      </c>
      <c r="B42" s="38" t="s">
        <v>51</v>
      </c>
      <c r="C42" s="19" t="s">
        <v>69</v>
      </c>
      <c r="D42" s="31" t="s">
        <v>63</v>
      </c>
      <c r="E42" s="12">
        <f>F42</f>
        <v>1</v>
      </c>
      <c r="F42" s="12">
        <f>G42</f>
        <v>1</v>
      </c>
      <c r="G42" s="12">
        <f>H42+J42+K42+Q42+R42</f>
        <v>1</v>
      </c>
      <c r="H42" s="12">
        <f>I42</f>
        <v>0</v>
      </c>
      <c r="I42" s="13"/>
      <c r="J42" s="13"/>
      <c r="K42" s="12">
        <f>L42+M42+N42+O42+P42</f>
        <v>1</v>
      </c>
      <c r="L42" s="13"/>
      <c r="M42" s="13">
        <v>1</v>
      </c>
      <c r="N42" s="13"/>
      <c r="O42" s="13"/>
      <c r="P42" s="13"/>
      <c r="Q42" s="13"/>
      <c r="R42" s="12">
        <f>S42+T42+U42+V42</f>
        <v>0</v>
      </c>
      <c r="S42" s="12"/>
      <c r="T42" s="12"/>
      <c r="U42" s="12"/>
      <c r="V42" s="12"/>
      <c r="W42" s="12"/>
      <c r="X42" s="12">
        <v>1</v>
      </c>
    </row>
    <row r="43" spans="1:24" s="1" customFormat="1" ht="12.75">
      <c r="A43" s="86" t="s">
        <v>49</v>
      </c>
      <c r="B43" s="87"/>
      <c r="C43" s="87"/>
      <c r="D43" s="88"/>
      <c r="E43" s="12">
        <f>E41-E42</f>
        <v>5039.809999999954</v>
      </c>
      <c r="F43" s="12">
        <f aca="true" t="shared" si="13" ref="F43:W43">F41-F42</f>
        <v>5039.809999999954</v>
      </c>
      <c r="G43" s="12">
        <f>G41-G42</f>
        <v>5039.809999999954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>K41-K42</f>
        <v>3.865352482534945E-12</v>
      </c>
      <c r="L43" s="12">
        <f t="shared" si="13"/>
        <v>0</v>
      </c>
      <c r="M43" s="12">
        <f t="shared" si="13"/>
        <v>2.0463630789890885E-12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5039.810000000001</v>
      </c>
      <c r="S43" s="12">
        <f t="shared" si="13"/>
        <v>0</v>
      </c>
      <c r="T43" s="12">
        <f t="shared" si="13"/>
        <v>1142.1399999999999</v>
      </c>
      <c r="U43" s="12">
        <f t="shared" si="13"/>
        <v>0</v>
      </c>
      <c r="V43" s="12">
        <f t="shared" si="13"/>
        <v>0</v>
      </c>
      <c r="W43" s="12">
        <f t="shared" si="13"/>
        <v>3897.67</v>
      </c>
      <c r="X43" s="12"/>
    </row>
    <row r="44" spans="1:24" s="1" customFormat="1" ht="12.75">
      <c r="A44" s="32">
        <v>39141</v>
      </c>
      <c r="B44" s="38">
        <v>12</v>
      </c>
      <c r="C44" s="19" t="s">
        <v>69</v>
      </c>
      <c r="D44" s="31" t="s">
        <v>64</v>
      </c>
      <c r="E44" s="12">
        <f>F44</f>
        <v>1142.14</v>
      </c>
      <c r="F44" s="12">
        <f>G44</f>
        <v>1142.14</v>
      </c>
      <c r="G44" s="12">
        <f>H44+J44+K44+Q44+R44</f>
        <v>1142.14</v>
      </c>
      <c r="H44" s="12">
        <f>I44</f>
        <v>0</v>
      </c>
      <c r="I44" s="13"/>
      <c r="J44" s="13"/>
      <c r="K44" s="12">
        <f>L44+M44+N44+O44+P44</f>
        <v>0</v>
      </c>
      <c r="L44" s="13"/>
      <c r="M44" s="13"/>
      <c r="N44" s="13"/>
      <c r="O44" s="13"/>
      <c r="P44" s="13"/>
      <c r="Q44" s="13"/>
      <c r="R44" s="12">
        <f>S44+T44+U44+V44</f>
        <v>1142.14</v>
      </c>
      <c r="S44" s="12"/>
      <c r="T44" s="12">
        <v>1142.14</v>
      </c>
      <c r="U44" s="12"/>
      <c r="V44" s="12"/>
      <c r="W44" s="12"/>
      <c r="X44" s="12">
        <v>1142.14</v>
      </c>
    </row>
    <row r="45" spans="1:24" s="1" customFormat="1" ht="12.75">
      <c r="A45" s="32">
        <v>39141</v>
      </c>
      <c r="B45" s="41">
        <v>12</v>
      </c>
      <c r="C45" s="19" t="s">
        <v>69</v>
      </c>
      <c r="D45" s="31" t="s">
        <v>65</v>
      </c>
      <c r="E45" s="12">
        <f>F45</f>
        <v>3897.67</v>
      </c>
      <c r="F45" s="12">
        <f>G45</f>
        <v>3897.67</v>
      </c>
      <c r="G45" s="12">
        <f>H45+J45+K45+Q45+R45</f>
        <v>3897.67</v>
      </c>
      <c r="H45" s="12">
        <f>I45</f>
        <v>0</v>
      </c>
      <c r="I45" s="13"/>
      <c r="J45" s="13"/>
      <c r="K45" s="12">
        <f>L45+M45+N45+O45+P45</f>
        <v>0</v>
      </c>
      <c r="L45" s="13"/>
      <c r="M45" s="13"/>
      <c r="N45" s="13"/>
      <c r="O45" s="13"/>
      <c r="P45" s="13"/>
      <c r="Q45" s="13"/>
      <c r="R45" s="12">
        <f>S45+T45+U45+V45+W45</f>
        <v>3897.67</v>
      </c>
      <c r="S45" s="12"/>
      <c r="T45" s="12"/>
      <c r="U45" s="12"/>
      <c r="V45" s="12"/>
      <c r="W45" s="12">
        <v>3897.67</v>
      </c>
      <c r="X45" s="12">
        <v>3897.67</v>
      </c>
    </row>
    <row r="46" spans="1:24" s="1" customFormat="1" ht="12.75">
      <c r="A46" s="86" t="s">
        <v>49</v>
      </c>
      <c r="B46" s="87"/>
      <c r="C46" s="87"/>
      <c r="D46" s="88"/>
      <c r="E46" s="12">
        <f>E43-E44-E45</f>
        <v>-4.638422979041934E-11</v>
      </c>
      <c r="F46" s="12">
        <f>F43-F44-F45</f>
        <v>-4.638422979041934E-11</v>
      </c>
      <c r="G46" s="12">
        <f>G43-G44-G45</f>
        <v>-4.638422979041934E-11</v>
      </c>
      <c r="H46" s="12">
        <f aca="true" t="shared" si="14" ref="H46:V46">H43-H44</f>
        <v>0</v>
      </c>
      <c r="I46" s="12">
        <f t="shared" si="14"/>
        <v>0</v>
      </c>
      <c r="J46" s="12">
        <f t="shared" si="14"/>
        <v>0</v>
      </c>
      <c r="K46" s="12">
        <f t="shared" si="14"/>
        <v>3.865352482534945E-12</v>
      </c>
      <c r="L46" s="12">
        <f t="shared" si="14"/>
        <v>0</v>
      </c>
      <c r="M46" s="12">
        <f t="shared" si="14"/>
        <v>2.0463630789890885E-12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>R43-R44-R45</f>
        <v>0</v>
      </c>
      <c r="S46" s="12">
        <f t="shared" si="14"/>
        <v>0</v>
      </c>
      <c r="T46" s="12">
        <f t="shared" si="14"/>
        <v>0</v>
      </c>
      <c r="U46" s="12">
        <f t="shared" si="14"/>
        <v>0</v>
      </c>
      <c r="V46" s="12">
        <f t="shared" si="14"/>
        <v>0</v>
      </c>
      <c r="W46" s="12">
        <f>W43-W44-W45</f>
        <v>0</v>
      </c>
      <c r="X46" s="12"/>
    </row>
    <row r="47" spans="1:24" s="1" customFormat="1" ht="12.75">
      <c r="A47" s="42"/>
      <c r="B47" s="42"/>
      <c r="C47" s="42"/>
      <c r="D47" s="42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8:24" ht="15.75">
      <c r="R48" s="94"/>
      <c r="S48" s="94"/>
      <c r="T48" s="94"/>
      <c r="U48" s="94"/>
      <c r="V48" s="21"/>
      <c r="W48" s="21"/>
      <c r="X48" s="21"/>
    </row>
    <row r="49" spans="18:24" ht="15">
      <c r="R49" s="6" t="s">
        <v>66</v>
      </c>
      <c r="S49" s="21"/>
      <c r="T49" s="21"/>
      <c r="U49" s="21"/>
      <c r="V49" s="21"/>
      <c r="W49" s="21"/>
      <c r="X49" s="21"/>
    </row>
    <row r="50" ht="15">
      <c r="R50" s="6" t="s">
        <v>68</v>
      </c>
    </row>
    <row r="51" spans="18:21" ht="24.75" customHeight="1">
      <c r="R51" s="6" t="s">
        <v>87</v>
      </c>
      <c r="U51" s="58"/>
    </row>
    <row r="52" ht="27" customHeight="1">
      <c r="R52" s="6" t="s">
        <v>67</v>
      </c>
    </row>
    <row r="53" ht="36.75" customHeight="1">
      <c r="R53" s="57" t="s">
        <v>70</v>
      </c>
    </row>
  </sheetData>
  <sheetProtection/>
  <mergeCells count="22">
    <mergeCell ref="R48:U48"/>
    <mergeCell ref="A39:D39"/>
    <mergeCell ref="A13:D13"/>
    <mergeCell ref="A18:D18"/>
    <mergeCell ref="A21:D21"/>
    <mergeCell ref="A41:D41"/>
    <mergeCell ref="A25:D25"/>
    <mergeCell ref="A46:D46"/>
    <mergeCell ref="A33:D33"/>
    <mergeCell ref="A36:D36"/>
    <mergeCell ref="A11:D11"/>
    <mergeCell ref="A43:D43"/>
    <mergeCell ref="A27:D27"/>
    <mergeCell ref="A29:D29"/>
    <mergeCell ref="X2:X4"/>
    <mergeCell ref="A3:A4"/>
    <mergeCell ref="B3:B4"/>
    <mergeCell ref="C3:C4"/>
    <mergeCell ref="D3:D4"/>
    <mergeCell ref="E3:E4"/>
    <mergeCell ref="F3:W3"/>
    <mergeCell ref="A2:W2"/>
  </mergeCells>
  <printOptions/>
  <pageMargins left="0.1968503937007874" right="0.1968503937007874" top="0.1968503937007874" bottom="0.31496062992125984" header="0.1968503937007874" footer="0.31496062992125984"/>
  <pageSetup horizontalDpi="600" verticalDpi="600" orientation="landscape" paperSize="9" scale="75" r:id="rId1"/>
  <headerFooter>
    <oddFooter>&amp;CСтраница 2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Токарев</dc:creator>
  <cp:keywords/>
  <dc:description/>
  <cp:lastModifiedBy>Jeka</cp:lastModifiedBy>
  <cp:lastPrinted>2011-02-15T10:42:28Z</cp:lastPrinted>
  <dcterms:created xsi:type="dcterms:W3CDTF">2009-05-05T13:42:43Z</dcterms:created>
  <dcterms:modified xsi:type="dcterms:W3CDTF">2012-02-24T21:41:05Z</dcterms:modified>
  <cp:category/>
  <cp:version/>
  <cp:contentType/>
  <cp:contentStatus/>
</cp:coreProperties>
</file>