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30" yWindow="65521" windowWidth="5970" windowHeight="5790" tabRatio="636" activeTab="18"/>
  </bookViews>
  <sheets>
    <sheet name="ТАБЕЛЬ" sheetId="1" r:id="rId1"/>
    <sheet name="Р1" sheetId="2" r:id="rId2"/>
    <sheet name="Р2" sheetId="3" r:id="rId3"/>
    <sheet name="Р3" sheetId="4" r:id="rId4"/>
    <sheet name="Р4" sheetId="5" r:id="rId5"/>
    <sheet name="Р5" sheetId="6" r:id="rId6"/>
    <sheet name="Р6" sheetId="7" r:id="rId7"/>
    <sheet name="Р7" sheetId="8" r:id="rId8"/>
    <sheet name="Р8" sheetId="9" r:id="rId9"/>
    <sheet name="Р9" sheetId="10" r:id="rId10"/>
    <sheet name="Р10" sheetId="11" r:id="rId11"/>
    <sheet name="Р11" sheetId="12" r:id="rId12"/>
    <sheet name="Р12" sheetId="13" r:id="rId13"/>
    <sheet name="Іванов" sheetId="14" r:id="rId14"/>
    <sheet name="Петров" sheetId="15" r:id="rId15"/>
    <sheet name="Сидоров" sheetId="16" r:id="rId16"/>
    <sheet name="Васечкин" sheetId="17" r:id="rId17"/>
    <sheet name="1ДФ" sheetId="18" r:id="rId18"/>
    <sheet name="Р.ЛИСТ" sheetId="19" r:id="rId19"/>
  </sheets>
  <definedNames>
    <definedName name="_xlfn.BAHTTEXT" hidden="1">#NAME?</definedName>
    <definedName name="А8000">#REF!</definedName>
    <definedName name="_xlnm.Print_Area" localSheetId="17">'1ДФ'!$A$1:$I$6</definedName>
    <definedName name="_xlnm.Print_Area" localSheetId="18">'Р.ЛИСТ'!$A$1:$H$36</definedName>
    <definedName name="_xlnm.Print_Area" localSheetId="1">'Р1'!$A$1:$AN$49</definedName>
    <definedName name="_xlnm.Print_Area" localSheetId="10">'Р10'!#REF!</definedName>
    <definedName name="_xlnm.Print_Area" localSheetId="11">'Р11'!#REF!</definedName>
    <definedName name="_xlnm.Print_Area" localSheetId="12">'Р12'!#REF!</definedName>
    <definedName name="_xlnm.Print_Area" localSheetId="2">'Р2'!$A$1:$AN$46</definedName>
    <definedName name="_xlnm.Print_Area" localSheetId="3">'Р3'!#REF!</definedName>
    <definedName name="_xlnm.Print_Area" localSheetId="4">'Р4'!#REF!</definedName>
    <definedName name="_xlnm.Print_Area" localSheetId="5">'Р5'!$A$1:$AO$17</definedName>
    <definedName name="_xlnm.Print_Area" localSheetId="6">'Р6'!#REF!</definedName>
    <definedName name="_xlnm.Print_Area" localSheetId="7">'Р7'!#REF!</definedName>
    <definedName name="_xlnm.Print_Area" localSheetId="8">'Р8'!$A$1:$AN$14</definedName>
    <definedName name="_xlnm.Print_Area" localSheetId="9">'Р9'!$A$1:$AN$14</definedName>
    <definedName name="_xlnm.Print_Area" localSheetId="0">'ТАБЕЛЬ'!$A$3:$AP$138</definedName>
    <definedName name="РАБ98">#REF!</definedName>
    <definedName name="РАБД">#REF!</definedName>
    <definedName name="РАБДГ">#REF!</definedName>
  </definedNames>
  <calcPr fullCalcOnLoad="1"/>
</workbook>
</file>

<file path=xl/comments1.xml><?xml version="1.0" encoding="utf-8"?>
<comments xmlns="http://schemas.openxmlformats.org/spreadsheetml/2006/main">
  <authors>
    <author>BUHI</author>
  </authors>
  <commentList>
    <comment ref="AJ6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6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6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6" authorId="0">
      <text>
        <r>
          <rPr>
            <sz val="8"/>
            <rFont val="Tahoma"/>
            <family val="0"/>
          </rPr>
          <t xml:space="preserve">ВП
</t>
        </r>
      </text>
    </comment>
    <comment ref="AN6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J18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18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18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18" authorId="0">
      <text>
        <r>
          <rPr>
            <sz val="8"/>
            <rFont val="Tahoma"/>
            <family val="0"/>
          </rPr>
          <t xml:space="preserve">ВП
</t>
        </r>
      </text>
    </comment>
    <comment ref="AN18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J3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3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3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30" authorId="0">
      <text>
        <r>
          <rPr>
            <sz val="8"/>
            <rFont val="Tahoma"/>
            <family val="0"/>
          </rPr>
          <t xml:space="preserve">ВП
</t>
        </r>
      </text>
    </comment>
    <comment ref="AN3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O3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К</t>
        </r>
      </text>
    </comment>
    <comment ref="AJ4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4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4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40" authorId="0">
      <text>
        <r>
          <rPr>
            <sz val="8"/>
            <rFont val="Tahoma"/>
            <family val="0"/>
          </rPr>
          <t xml:space="preserve">ВП
</t>
        </r>
      </text>
    </comment>
    <comment ref="AN4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O4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К</t>
        </r>
      </text>
    </comment>
    <comment ref="AJ5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5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5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50" authorId="0">
      <text>
        <r>
          <rPr>
            <sz val="8"/>
            <rFont val="Tahoma"/>
            <family val="0"/>
          </rPr>
          <t xml:space="preserve">ВП
</t>
        </r>
      </text>
    </comment>
    <comment ref="AN5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O5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AJ6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6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6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60" authorId="0">
      <text>
        <r>
          <rPr>
            <sz val="8"/>
            <rFont val="Tahoma"/>
            <family val="0"/>
          </rPr>
          <t xml:space="preserve">ВП
</t>
        </r>
      </text>
    </comment>
    <comment ref="AN6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J7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7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7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70" authorId="0">
      <text>
        <r>
          <rPr>
            <sz val="8"/>
            <rFont val="Tahoma"/>
            <family val="0"/>
          </rPr>
          <t xml:space="preserve">ВП
</t>
        </r>
      </text>
    </comment>
    <comment ref="AN7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J81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81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81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81" authorId="0">
      <text>
        <r>
          <rPr>
            <sz val="8"/>
            <rFont val="Tahoma"/>
            <family val="0"/>
          </rPr>
          <t xml:space="preserve">ВП
</t>
        </r>
      </text>
    </comment>
    <comment ref="AN81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J92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92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92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92" authorId="0">
      <text>
        <r>
          <rPr>
            <sz val="8"/>
            <rFont val="Tahoma"/>
            <family val="0"/>
          </rPr>
          <t xml:space="preserve">ВП
</t>
        </r>
      </text>
    </comment>
    <comment ref="AN92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J103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103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103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103" authorId="0">
      <text>
        <r>
          <rPr>
            <sz val="8"/>
            <rFont val="Tahoma"/>
            <family val="0"/>
          </rPr>
          <t xml:space="preserve">ВП
</t>
        </r>
      </text>
    </comment>
    <comment ref="AN103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J115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115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115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115" authorId="0">
      <text>
        <r>
          <rPr>
            <sz val="8"/>
            <rFont val="Tahoma"/>
            <family val="0"/>
          </rPr>
          <t xml:space="preserve">ВП
</t>
        </r>
      </text>
    </comment>
    <comment ref="AN115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J127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В-щорічна,Д-додаткова(ст.7,8ЗУ"Про відпустки"),ДО-мають дітей ст.19</t>
        </r>
      </text>
    </comment>
    <comment ref="AK127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Н</t>
        </r>
      </text>
    </comment>
    <comment ref="AL127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А-ініціатива працюючиго
АА-ініціатива адміністрації</t>
        </r>
      </text>
    </comment>
    <comment ref="AM127" authorId="0">
      <text>
        <r>
          <rPr>
            <sz val="8"/>
            <rFont val="Tahoma"/>
            <family val="0"/>
          </rPr>
          <t xml:space="preserve">ВП
</t>
        </r>
      </text>
    </comment>
    <comment ref="AN127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ТН</t>
        </r>
      </text>
    </comment>
    <comment ref="AO6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AO70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AO81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AO92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AO103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AO115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AO127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AO6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AO18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ВД
</t>
        </r>
      </text>
    </comment>
    <comment ref="B22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Розп.№9-вдп від 15.02.12 14 кал.днів 20.02.12-04.03.12</t>
        </r>
      </text>
    </comment>
    <comment ref="B19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Розп.№7-вдп від 10.02.12 19 кал.днів 13.02.12-02.03.12</t>
        </r>
      </text>
    </comment>
  </commentList>
</comments>
</file>

<file path=xl/comments14.xml><?xml version="1.0" encoding="utf-8"?>
<comments xmlns="http://schemas.openxmlformats.org/spreadsheetml/2006/main">
  <authors>
    <author>BUHI</author>
  </authors>
  <commentList>
    <comment ref="Y5" authorId="0">
      <text>
        <r>
          <rPr>
            <b/>
            <sz val="8"/>
            <rFont val="Tahoma"/>
            <family val="0"/>
          </rPr>
          <t>BUHI:</t>
        </r>
        <r>
          <rPr>
            <sz val="8"/>
            <rFont val="Tahoma"/>
            <family val="0"/>
          </rPr>
          <t xml:space="preserve">
16095,00
необкладається
</t>
        </r>
      </text>
    </comment>
  </commentList>
</comments>
</file>

<file path=xl/sharedStrings.xml><?xml version="1.0" encoding="utf-8"?>
<sst xmlns="http://schemas.openxmlformats.org/spreadsheetml/2006/main" count="2231" uniqueCount="203">
  <si>
    <t>Посада</t>
  </si>
  <si>
    <t>Оклад</t>
  </si>
  <si>
    <t>Ранг</t>
  </si>
  <si>
    <t>Вислуга</t>
  </si>
  <si>
    <t>ТАБЕЛЬ за</t>
  </si>
  <si>
    <t>Дні явок</t>
  </si>
  <si>
    <t>П. І. Б.</t>
  </si>
  <si>
    <t>Чергова відпустка</t>
  </si>
  <si>
    <t>Учбова відпустка</t>
  </si>
  <si>
    <t>з дозволу адміністр</t>
  </si>
  <si>
    <t>Премія</t>
  </si>
  <si>
    <t>Нараховано</t>
  </si>
  <si>
    <t>Разом</t>
  </si>
  <si>
    <t>№414</t>
  </si>
  <si>
    <t>відпрац.годин</t>
  </si>
  <si>
    <t>хвороба,години</t>
  </si>
  <si>
    <t>Аванс</t>
  </si>
  <si>
    <t>Наказ №77</t>
  </si>
  <si>
    <t>Відпрацьовано</t>
  </si>
  <si>
    <t>Постанова №414</t>
  </si>
  <si>
    <t>днів</t>
  </si>
  <si>
    <t>годин</t>
  </si>
  <si>
    <t>поточна</t>
  </si>
  <si>
    <t>наступна</t>
  </si>
  <si>
    <t>допомога</t>
  </si>
  <si>
    <t>Січень</t>
  </si>
  <si>
    <t>Лютий</t>
  </si>
  <si>
    <t>Розрахунковий  лист</t>
  </si>
  <si>
    <t>Всього нараховано</t>
  </si>
  <si>
    <t>Затверджую</t>
  </si>
  <si>
    <t>Податок з фіз.осіб</t>
  </si>
  <si>
    <t>серпень</t>
  </si>
  <si>
    <t>штат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</si>
  <si>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</si>
  <si>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</si>
  <si>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</si>
  <si>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</si>
  <si>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</si>
  <si>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</si>
  <si>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</si>
  <si>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вересень</t>
  </si>
  <si>
    <t>жовтень</t>
  </si>
  <si>
    <t>листопад</t>
  </si>
  <si>
    <t>грудень</t>
  </si>
  <si>
    <t>класність</t>
  </si>
  <si>
    <t>складність</t>
  </si>
  <si>
    <t>Пенсійні внески</t>
  </si>
  <si>
    <t>Профспілк. внески</t>
  </si>
  <si>
    <t>Виконавчий лист</t>
  </si>
  <si>
    <t>Міжрозрахунковий  період</t>
  </si>
  <si>
    <t>Всього утримано</t>
  </si>
  <si>
    <t>Залишок на кінець місяця</t>
  </si>
  <si>
    <t>Залишок на початок місяця</t>
  </si>
  <si>
    <t>Індексація</t>
  </si>
  <si>
    <t>Матеріальна допомога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</si>
  <si>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</si>
  <si>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</si>
  <si>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</si>
  <si>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</si>
  <si>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</si>
  <si>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</si>
  <si>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</si>
  <si>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</si>
  <si>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</si>
  <si>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</si>
  <si>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ПІП</t>
  </si>
  <si>
    <t xml:space="preserve">РОЗРАХУНКОВО-ПЛАТІЖНА  ВІДОМІСТЬ  </t>
  </si>
  <si>
    <t>Відпустка  наступна</t>
  </si>
  <si>
    <t>Постанова №268</t>
  </si>
  <si>
    <t>нен.роб.день</t>
  </si>
  <si>
    <t>І кв.</t>
  </si>
  <si>
    <t>ІІ кв.</t>
  </si>
  <si>
    <t>ІІІ кв.</t>
  </si>
  <si>
    <t>ІV кв.</t>
  </si>
  <si>
    <t xml:space="preserve"> </t>
  </si>
  <si>
    <t>Відпрацьовано  днів</t>
  </si>
  <si>
    <t>Відпрацьовано  годин</t>
  </si>
  <si>
    <t>Дні</t>
  </si>
  <si>
    <t>Всього нараховано ІІІ кв.</t>
  </si>
  <si>
    <t>Утримано податку ІІІ кв.</t>
  </si>
  <si>
    <t>Всього нараховано IV кв.</t>
  </si>
  <si>
    <t>Утримано податку IV кв.</t>
  </si>
  <si>
    <t>Всього нараховано І кв.</t>
  </si>
  <si>
    <t>Утримано податку І кв.</t>
  </si>
  <si>
    <t>Всього нараховано ІІ кв.</t>
  </si>
  <si>
    <t>Утримано податку ІІ кв.</t>
  </si>
  <si>
    <t>Відпустка по догляду за дитиною , по вагітності та пологах</t>
  </si>
  <si>
    <t>Типова форма № 405 (бюджет)</t>
  </si>
  <si>
    <t>(назва установи)</t>
  </si>
  <si>
    <t>Затверджено</t>
  </si>
  <si>
    <t>Наказ Державного казначейства України</t>
  </si>
  <si>
    <t>27.07.2000  №68</t>
  </si>
  <si>
    <t xml:space="preserve">Ідентифікаційний </t>
  </si>
  <si>
    <t>МЕМОРІАЛЬНИЙ ОРДЕР № 5</t>
  </si>
  <si>
    <t>код за ЄДРПОУ</t>
  </si>
  <si>
    <t>Код за ДКУД</t>
  </si>
  <si>
    <t>N</t>
  </si>
  <si>
    <t>Дебет</t>
  </si>
  <si>
    <t>Кредит</t>
  </si>
  <si>
    <t>Сума</t>
  </si>
  <si>
    <t>з/п</t>
  </si>
  <si>
    <t>субрахунку</t>
  </si>
  <si>
    <t>Нараховано заробітної плати</t>
  </si>
  <si>
    <t>Нараховано заробітної плати  по  договору</t>
  </si>
  <si>
    <t>Нараховано  заробітної  плати  працюючим  інвалідам</t>
  </si>
  <si>
    <t>Нараховано допомогу у зв'язку з тимчасовою непрацездатністю  за  рахунок  установи</t>
  </si>
  <si>
    <t xml:space="preserve">Нараховано допомогу у зв'язку з тимчасовою непрацездатністю  </t>
  </si>
  <si>
    <t>Утримано за  безготівковим перерахунком суми членських профспілкових внесків</t>
  </si>
  <si>
    <t>Сума оборотів за меморіальним ордером…..</t>
  </si>
  <si>
    <t>Виконавець:</t>
  </si>
  <si>
    <t>головний бухгалтер</t>
  </si>
  <si>
    <t>(посада)</t>
  </si>
  <si>
    <t>(підпис)</t>
  </si>
  <si>
    <t>(ініціали і прізвище)</t>
  </si>
  <si>
    <t>Головний бухгалтер:</t>
  </si>
  <si>
    <t>Додаток на___________</t>
  </si>
  <si>
    <t>Зміст  операції</t>
  </si>
  <si>
    <t>січня</t>
  </si>
  <si>
    <t>Разом  по апарату</t>
  </si>
  <si>
    <t>Всього</t>
  </si>
  <si>
    <t>Місяць</t>
  </si>
  <si>
    <t xml:space="preserve"> день  народження  16.08.1969 р.</t>
  </si>
  <si>
    <t>Відрядження</t>
  </si>
  <si>
    <t xml:space="preserve">Лікарняні </t>
  </si>
  <si>
    <t>установа</t>
  </si>
  <si>
    <t>фонд</t>
  </si>
  <si>
    <t xml:space="preserve">Відпустка </t>
  </si>
  <si>
    <t>ФОП</t>
  </si>
  <si>
    <t>лікарняні ФСС</t>
  </si>
  <si>
    <t>відрядження</t>
  </si>
  <si>
    <t>2011 р.</t>
  </si>
  <si>
    <t>Нараховано  ЄСВ - 36,3%</t>
  </si>
  <si>
    <t>Нараховано ЄСВ інвалідів-8,41%</t>
  </si>
  <si>
    <t>2% установа</t>
  </si>
  <si>
    <t>2% фонд</t>
  </si>
  <si>
    <t>Утримано ЄСВ 3,6%</t>
  </si>
  <si>
    <t>Утримано ЄСВ 2% фонд</t>
  </si>
  <si>
    <t>Утримано ЄСВ 2% установа</t>
  </si>
  <si>
    <t>Утримано ЄСВ 6,1%</t>
  </si>
  <si>
    <t>Утримано ПДФО з ФОП</t>
  </si>
  <si>
    <t>641/1</t>
  </si>
  <si>
    <t>641/2</t>
  </si>
  <si>
    <t>Утримано ПДФО з лікарняних за фондом</t>
  </si>
  <si>
    <t>661/1</t>
  </si>
  <si>
    <t>661/2</t>
  </si>
  <si>
    <t>651/1</t>
  </si>
  <si>
    <t>651/5</t>
  </si>
  <si>
    <t>651/9</t>
  </si>
  <si>
    <t>651/7</t>
  </si>
  <si>
    <t>651/8</t>
  </si>
  <si>
    <t>651/2</t>
  </si>
  <si>
    <t>651/4</t>
  </si>
  <si>
    <t>Міжрозрахунковий період</t>
  </si>
  <si>
    <t xml:space="preserve">Нараховано ЄСВ 33,2% </t>
  </si>
  <si>
    <t>Утримання</t>
  </si>
  <si>
    <t>хвороба</t>
  </si>
  <si>
    <t>відпрацьовано</t>
  </si>
  <si>
    <t>Години</t>
  </si>
  <si>
    <t>№ п/п</t>
  </si>
  <si>
    <t>Нараховано за актом КРУ</t>
  </si>
  <si>
    <t>2012 року.</t>
  </si>
  <si>
    <t>за  січень  2012 року</t>
  </si>
  <si>
    <t>за  лютий  2012 року</t>
  </si>
  <si>
    <t>за  березень  2012 року</t>
  </si>
  <si>
    <t>за  квітень  2012 року</t>
  </si>
  <si>
    <t>за  травень  2012 року</t>
  </si>
  <si>
    <t>за  червень  2012 року</t>
  </si>
  <si>
    <t>за  липень  2012 року</t>
  </si>
  <si>
    <t>за  серпень  2012 року</t>
  </si>
  <si>
    <t>за  вересень  2012 року</t>
  </si>
  <si>
    <t>за  жовтень  2012 року</t>
  </si>
  <si>
    <t>за  листопад   2012 року</t>
  </si>
  <si>
    <t>за  грудень  2012 року</t>
  </si>
  <si>
    <t>ВШ</t>
  </si>
  <si>
    <t>2012 р.</t>
  </si>
  <si>
    <t>ВД</t>
  </si>
  <si>
    <t xml:space="preserve">В </t>
  </si>
  <si>
    <t>за  лютий  2012 р.</t>
  </si>
  <si>
    <t>123456789-індентифікаційний  код</t>
  </si>
  <si>
    <t>Іванов І.І.</t>
  </si>
  <si>
    <t>Керівник</t>
  </si>
  <si>
    <t xml:space="preserve"> день  народження  01.01.1900 р.</t>
  </si>
  <si>
    <t>123456789 -індентифікаційний  код</t>
  </si>
  <si>
    <t>Петров П.П.</t>
  </si>
  <si>
    <t>Заступник</t>
  </si>
  <si>
    <r>
      <t xml:space="preserve">1234567890 </t>
    </r>
    <r>
      <rPr>
        <sz val="8"/>
        <color indexed="62"/>
        <rFont val="Arial Cyr"/>
        <family val="0"/>
      </rPr>
      <t>-індентифікаційний  код</t>
    </r>
  </si>
  <si>
    <t>Сидоров С.С.</t>
  </si>
  <si>
    <t>Васечкін В.В.</t>
  </si>
  <si>
    <t>І.І.Іванов</t>
  </si>
  <si>
    <t>Кадровик                                  П.І.Б.</t>
  </si>
  <si>
    <t>Відомість  склав : головний  бухгалтер                                      П.І.Б.</t>
  </si>
  <si>
    <t>Установа</t>
  </si>
  <si>
    <t>за  січень  2012 р.</t>
  </si>
  <si>
    <t>за  березень  2012 р.</t>
  </si>
  <si>
    <t>за квітень 2012 року</t>
  </si>
  <si>
    <t>за  травень  2012 р.</t>
  </si>
  <si>
    <t>за  червень  2012 р.</t>
  </si>
  <si>
    <t>за липень  2012 р.</t>
  </si>
  <si>
    <t>за  серпень  2012 р.</t>
  </si>
  <si>
    <t>за  вересень  2012 р.</t>
  </si>
  <si>
    <t>за  жовтень  2012 р.</t>
  </si>
  <si>
    <t>за  листопад  2012 р.</t>
  </si>
  <si>
    <t>за  грудень  2012 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</si>
</sst>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\ &quot;р.&quot;"/>
    <numFmt numFmtId="189" formatCode="0.000"/>
    <numFmt numFmtId="190" formatCode="0.000000"/>
    <numFmt numFmtId="191" formatCode="0.00000"/>
    <numFmt numFmtId="192" formatCode="0.0000"/>
    <numFmt numFmtId="193" formatCode="0.0"/>
    <numFmt numFmtId="194" formatCode="#,##0.000"/>
    <numFmt numFmtId="195" formatCode="#,##0.0000"/>
    <numFmt numFmtId="196" formatCode="_-* #,##0.0\ _р_._-;\-* #,##0.0\ _р_._-;_-* &quot;-&quot;??\ _р_._-;_-@_-"/>
    <numFmt numFmtId="197" formatCode="_-* #,##0\ _р_._-;\-* #,##0\ _р_._-;_-* &quot;-&quot;??\ _р_._-;_-@_-"/>
    <numFmt numFmtId="198" formatCode="0.0000000"/>
    <numFmt numFmtId="199" formatCode="0.00000000"/>
    <numFmt numFmtId="200" formatCode="0.000000000"/>
    <numFmt numFmtId="201" formatCode="[$-422]d\ mmmm\ yyyy&quot; р.&quot;"/>
    <numFmt numFmtId="202" formatCode="[$-F400]h:mm:ss\ AM/PM"/>
    <numFmt numFmtId="203" formatCode="h:mm:ss;@"/>
    <numFmt numFmtId="204" formatCode="#,##0.00\ _г_р_н_."/>
    <numFmt numFmtId="205" formatCode="_-* #,##0.000\ _р_._-;\-* #,##0.000\ _р_._-;_-* &quot;-&quot;??\ _р_._-;_-@_-"/>
    <numFmt numFmtId="206" formatCode="_-* #,##0.0000\ _р_._-;\-* #,##0.0000\ _р_._-;_-* &quot;-&quot;??\ _р_._-;_-@_-"/>
    <numFmt numFmtId="207" formatCode="_-* #,##0.0\ &quot;р.&quot;_-;\-* #,##0.0\ &quot;р.&quot;_-;_-* &quot;-&quot;??\ &quot;р.&quot;_-;_-@_-"/>
    <numFmt numFmtId="208" formatCode="_-* #,##0\ &quot;р.&quot;_-;\-* #,##0\ &quot;р.&quot;_-;_-* &quot;-&quot;??\ &quot;р.&quot;_-;_-@_-"/>
    <numFmt numFmtId="209" formatCode="hh:mm:ss;@"/>
    <numFmt numFmtId="210" formatCode="0.00_ ;\-0.00\ "/>
    <numFmt numFmtId="211" formatCode="0.00;[Red]0.00"/>
    <numFmt numFmtId="212" formatCode="0.000;[Red]0.000"/>
    <numFmt numFmtId="213" formatCode="0.00_ ;[Red]\-0.00\ "/>
    <numFmt numFmtId="214" formatCode="0.0%"/>
    <numFmt numFmtId="215" formatCode="#,##0.00\ &quot;грн.&quot;"/>
    <numFmt numFmtId="216" formatCode="dd\.mm\.yy;@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6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8"/>
      <color indexed="62"/>
      <name val="Arial Cyr"/>
      <family val="0"/>
    </font>
    <font>
      <sz val="10"/>
      <color indexed="62"/>
      <name val="Arial Cyr"/>
      <family val="0"/>
    </font>
    <font>
      <sz val="10"/>
      <color indexed="60"/>
      <name val="Arial Cyr"/>
      <family val="0"/>
    </font>
    <font>
      <sz val="10"/>
      <color indexed="1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8"/>
      <name val="Century Gothic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color indexed="62"/>
      <name val="Arial Cyr"/>
      <family val="0"/>
    </font>
    <font>
      <sz val="11"/>
      <color indexed="20"/>
      <name val="Arial Black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color indexed="61"/>
      <name val="Verdana"/>
      <family val="2"/>
    </font>
    <font>
      <b/>
      <sz val="8"/>
      <color indexed="8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4"/>
      <name val="Verdana"/>
      <family val="2"/>
    </font>
    <font>
      <sz val="9"/>
      <name val="Arial"/>
      <family val="2"/>
    </font>
    <font>
      <b/>
      <sz val="7"/>
      <name val="Arial Cyr"/>
      <family val="0"/>
    </font>
    <font>
      <sz val="8"/>
      <name val="Verdana"/>
      <family val="2"/>
    </font>
    <font>
      <sz val="12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Georgia"/>
      <family val="1"/>
    </font>
    <font>
      <sz val="11"/>
      <color indexed="10"/>
      <name val="Arial Cyr"/>
      <family val="0"/>
    </font>
    <font>
      <sz val="12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u val="single"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7" fillId="0" borderId="0" xfId="0" applyFont="1" applyAlignment="1">
      <alignment/>
    </xf>
    <xf numFmtId="0" fontId="14" fillId="34" borderId="14" xfId="0" applyFont="1" applyFill="1" applyBorder="1" applyAlignment="1">
      <alignment/>
    </xf>
    <xf numFmtId="0" fontId="1" fillId="0" borderId="0" xfId="0" applyFont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202" fontId="0" fillId="0" borderId="0" xfId="0" applyNumberFormat="1" applyAlignment="1">
      <alignment/>
    </xf>
    <xf numFmtId="0" fontId="7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2" fontId="18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0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18" fillId="0" borderId="0" xfId="0" applyNumberFormat="1" applyFont="1" applyAlignment="1">
      <alignment/>
    </xf>
    <xf numFmtId="0" fontId="24" fillId="34" borderId="0" xfId="0" applyFont="1" applyFill="1" applyAlignment="1">
      <alignment/>
    </xf>
    <xf numFmtId="2" fontId="26" fillId="35" borderId="10" xfId="0" applyNumberFormat="1" applyFont="1" applyFill="1" applyBorder="1" applyAlignment="1">
      <alignment/>
    </xf>
    <xf numFmtId="4" fontId="26" fillId="35" borderId="10" xfId="0" applyNumberFormat="1" applyFont="1" applyFill="1" applyBorder="1" applyAlignment="1">
      <alignment/>
    </xf>
    <xf numFmtId="0" fontId="26" fillId="35" borderId="10" xfId="0" applyFont="1" applyFill="1" applyBorder="1" applyAlignment="1">
      <alignment/>
    </xf>
    <xf numFmtId="2" fontId="23" fillId="35" borderId="10" xfId="0" applyNumberFormat="1" applyFont="1" applyFill="1" applyBorder="1" applyAlignment="1">
      <alignment/>
    </xf>
    <xf numFmtId="1" fontId="26" fillId="35" borderId="10" xfId="0" applyNumberFormat="1" applyFont="1" applyFill="1" applyBorder="1" applyAlignment="1">
      <alignment/>
    </xf>
    <xf numFmtId="0" fontId="26" fillId="36" borderId="15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14" xfId="0" applyFill="1" applyBorder="1" applyAlignment="1">
      <alignment/>
    </xf>
    <xf numFmtId="0" fontId="1" fillId="38" borderId="0" xfId="0" applyFont="1" applyFill="1" applyAlignment="1">
      <alignment/>
    </xf>
    <xf numFmtId="0" fontId="1" fillId="38" borderId="14" xfId="0" applyFont="1" applyFill="1" applyBorder="1" applyAlignment="1">
      <alignment/>
    </xf>
    <xf numFmtId="0" fontId="26" fillId="38" borderId="0" xfId="0" applyFont="1" applyFill="1" applyAlignment="1">
      <alignment/>
    </xf>
    <xf numFmtId="0" fontId="13" fillId="38" borderId="0" xfId="0" applyNumberFormat="1" applyFont="1" applyFill="1" applyAlignment="1">
      <alignment/>
    </xf>
    <xf numFmtId="0" fontId="2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26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3" fillId="38" borderId="0" xfId="0" applyFont="1" applyFill="1" applyAlignment="1">
      <alignment/>
    </xf>
    <xf numFmtId="2" fontId="23" fillId="38" borderId="0" xfId="0" applyNumberFormat="1" applyFont="1" applyFill="1" applyBorder="1" applyAlignment="1">
      <alignment/>
    </xf>
    <xf numFmtId="2" fontId="23" fillId="39" borderId="10" xfId="0" applyNumberFormat="1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6" xfId="0" applyFill="1" applyBorder="1" applyAlignment="1">
      <alignment/>
    </xf>
    <xf numFmtId="0" fontId="14" fillId="34" borderId="0" xfId="0" applyFont="1" applyFill="1" applyBorder="1" applyAlignment="1">
      <alignment/>
    </xf>
    <xf numFmtId="2" fontId="20" fillId="33" borderId="10" xfId="0" applyNumberFormat="1" applyFont="1" applyFill="1" applyBorder="1" applyAlignment="1">
      <alignment/>
    </xf>
    <xf numFmtId="2" fontId="30" fillId="41" borderId="10" xfId="0" applyNumberFormat="1" applyFont="1" applyFill="1" applyBorder="1" applyAlignment="1">
      <alignment/>
    </xf>
    <xf numFmtId="2" fontId="23" fillId="38" borderId="0" xfId="0" applyNumberFormat="1" applyFont="1" applyFill="1" applyAlignment="1">
      <alignment/>
    </xf>
    <xf numFmtId="2" fontId="30" fillId="38" borderId="0" xfId="0" applyNumberFormat="1" applyFont="1" applyFill="1" applyAlignment="1">
      <alignment/>
    </xf>
    <xf numFmtId="2" fontId="23" fillId="37" borderId="10" xfId="0" applyNumberFormat="1" applyFont="1" applyFill="1" applyBorder="1" applyAlignment="1">
      <alignment/>
    </xf>
    <xf numFmtId="1" fontId="23" fillId="39" borderId="10" xfId="0" applyNumberFormat="1" applyFont="1" applyFill="1" applyBorder="1" applyAlignment="1">
      <alignment/>
    </xf>
    <xf numFmtId="2" fontId="26" fillId="38" borderId="0" xfId="0" applyNumberFormat="1" applyFont="1" applyFill="1" applyAlignment="1">
      <alignment/>
    </xf>
    <xf numFmtId="0" fontId="31" fillId="0" borderId="11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0" fillId="38" borderId="0" xfId="0" applyNumberFormat="1" applyFill="1" applyBorder="1" applyAlignment="1">
      <alignment/>
    </xf>
    <xf numFmtId="0" fontId="0" fillId="36" borderId="17" xfId="0" applyFill="1" applyBorder="1" applyAlignment="1">
      <alignment horizontal="center" vertical="center" wrapText="1"/>
    </xf>
    <xf numFmtId="0" fontId="0" fillId="38" borderId="16" xfId="0" applyFill="1" applyBorder="1" applyAlignment="1">
      <alignment/>
    </xf>
    <xf numFmtId="0" fontId="28" fillId="40" borderId="10" xfId="0" applyFont="1" applyFill="1" applyBorder="1" applyAlignment="1">
      <alignment/>
    </xf>
    <xf numFmtId="0" fontId="0" fillId="40" borderId="13" xfId="0" applyFill="1" applyBorder="1" applyAlignment="1">
      <alignment/>
    </xf>
    <xf numFmtId="4" fontId="29" fillId="40" borderId="12" xfId="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0" fontId="32" fillId="38" borderId="0" xfId="0" applyFont="1" applyFill="1" applyAlignment="1">
      <alignment/>
    </xf>
    <xf numFmtId="0" fontId="20" fillId="0" borderId="0" xfId="0" applyFont="1" applyAlignment="1">
      <alignment/>
    </xf>
    <xf numFmtId="0" fontId="26" fillId="38" borderId="16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6" fillId="38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9" fillId="0" borderId="19" xfId="0" applyNumberFormat="1" applyFont="1" applyBorder="1" applyAlignment="1">
      <alignment/>
    </xf>
    <xf numFmtId="2" fontId="36" fillId="33" borderId="10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7" fontId="7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30" fillId="38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2" fontId="40" fillId="33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5" fillId="0" borderId="0" xfId="53" applyFont="1" applyFill="1" applyBorder="1" applyAlignment="1">
      <alignment horizontal="center"/>
      <protection/>
    </xf>
    <xf numFmtId="0" fontId="40" fillId="33" borderId="14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2" fontId="44" fillId="0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30" fillId="41" borderId="17" xfId="0" applyNumberFormat="1" applyFont="1" applyFill="1" applyBorder="1" applyAlignment="1">
      <alignment/>
    </xf>
    <xf numFmtId="0" fontId="0" fillId="38" borderId="13" xfId="0" applyFill="1" applyBorder="1" applyAlignment="1">
      <alignment/>
    </xf>
    <xf numFmtId="2" fontId="18" fillId="33" borderId="0" xfId="0" applyNumberFormat="1" applyFont="1" applyFill="1" applyAlignment="1">
      <alignment/>
    </xf>
    <xf numFmtId="2" fontId="0" fillId="33" borderId="0" xfId="0" applyNumberForma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33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42" fillId="33" borderId="0" xfId="0" applyNumberFormat="1" applyFont="1" applyFill="1" applyBorder="1" applyAlignment="1">
      <alignment/>
    </xf>
    <xf numFmtId="2" fontId="18" fillId="33" borderId="0" xfId="0" applyNumberFormat="1" applyFont="1" applyFill="1" applyBorder="1" applyAlignment="1">
      <alignment/>
    </xf>
    <xf numFmtId="2" fontId="18" fillId="33" borderId="14" xfId="0" applyNumberFormat="1" applyFont="1" applyFill="1" applyBorder="1" applyAlignment="1">
      <alignment/>
    </xf>
    <xf numFmtId="2" fontId="18" fillId="33" borderId="17" xfId="0" applyNumberFormat="1" applyFont="1" applyFill="1" applyBorder="1" applyAlignment="1">
      <alignment/>
    </xf>
    <xf numFmtId="2" fontId="18" fillId="33" borderId="11" xfId="0" applyNumberFormat="1" applyFont="1" applyFill="1" applyBorder="1" applyAlignment="1">
      <alignment horizontal="center" textRotation="90"/>
    </xf>
    <xf numFmtId="2" fontId="42" fillId="33" borderId="0" xfId="0" applyNumberFormat="1" applyFont="1" applyFill="1" applyAlignment="1">
      <alignment/>
    </xf>
    <xf numFmtId="2" fontId="42" fillId="33" borderId="14" xfId="0" applyNumberFormat="1" applyFont="1" applyFill="1" applyBorder="1" applyAlignment="1">
      <alignment/>
    </xf>
    <xf numFmtId="2" fontId="30" fillId="41" borderId="20" xfId="0" applyNumberFormat="1" applyFont="1" applyFill="1" applyBorder="1" applyAlignment="1">
      <alignment/>
    </xf>
    <xf numFmtId="2" fontId="35" fillId="33" borderId="11" xfId="0" applyNumberFormat="1" applyFont="1" applyFill="1" applyBorder="1" applyAlignment="1">
      <alignment horizontal="center" textRotation="90" wrapText="1"/>
    </xf>
    <xf numFmtId="2" fontId="17" fillId="33" borderId="11" xfId="0" applyNumberFormat="1" applyFont="1" applyFill="1" applyBorder="1" applyAlignment="1">
      <alignment horizontal="center" textRotation="90" wrapText="1"/>
    </xf>
    <xf numFmtId="2" fontId="40" fillId="33" borderId="0" xfId="0" applyNumberFormat="1" applyFont="1" applyFill="1" applyBorder="1" applyAlignment="1">
      <alignment/>
    </xf>
    <xf numFmtId="2" fontId="42" fillId="33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16" xfId="0" applyNumberFormat="1" applyFont="1" applyBorder="1" applyAlignment="1">
      <alignment horizontal="left"/>
    </xf>
    <xf numFmtId="0" fontId="9" fillId="39" borderId="0" xfId="0" applyFont="1" applyFill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2" fontId="9" fillId="38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9" fillId="0" borderId="0" xfId="0" applyFont="1" applyAlignment="1">
      <alignment/>
    </xf>
    <xf numFmtId="2" fontId="1" fillId="38" borderId="0" xfId="0" applyNumberFormat="1" applyFont="1" applyFill="1" applyAlignment="1">
      <alignment/>
    </xf>
    <xf numFmtId="2" fontId="0" fillId="38" borderId="0" xfId="0" applyNumberFormat="1" applyFill="1" applyAlignment="1">
      <alignment/>
    </xf>
    <xf numFmtId="0" fontId="0" fillId="0" borderId="10" xfId="0" applyFont="1" applyBorder="1" applyAlignment="1">
      <alignment horizontal="center"/>
    </xf>
    <xf numFmtId="0" fontId="48" fillId="40" borderId="10" xfId="0" applyFont="1" applyFill="1" applyBorder="1" applyAlignment="1">
      <alignment/>
    </xf>
    <xf numFmtId="2" fontId="10" fillId="4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3" xfId="0" applyNumberFormat="1" applyFont="1" applyBorder="1" applyAlignment="1" applyProtection="1">
      <alignment horizontal="center"/>
      <protection locked="0"/>
    </xf>
    <xf numFmtId="0" fontId="49" fillId="38" borderId="0" xfId="0" applyFont="1" applyFill="1" applyAlignment="1">
      <alignment/>
    </xf>
    <xf numFmtId="0" fontId="26" fillId="36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9" fillId="0" borderId="0" xfId="0" applyNumberFormat="1" applyFont="1" applyAlignment="1">
      <alignment/>
    </xf>
    <xf numFmtId="0" fontId="0" fillId="0" borderId="19" xfId="0" applyBorder="1" applyAlignment="1">
      <alignment/>
    </xf>
    <xf numFmtId="2" fontId="18" fillId="33" borderId="19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214" fontId="0" fillId="36" borderId="10" xfId="0" applyNumberFormat="1" applyFill="1" applyBorder="1" applyAlignment="1">
      <alignment horizontal="center" vertical="center" wrapText="1"/>
    </xf>
    <xf numFmtId="9" fontId="0" fillId="36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14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19" fillId="0" borderId="0" xfId="0" applyNumberFormat="1" applyFont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214" fontId="7" fillId="0" borderId="17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51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26" fillId="38" borderId="20" xfId="0" applyFont="1" applyFill="1" applyBorder="1" applyAlignment="1">
      <alignment/>
    </xf>
    <xf numFmtId="0" fontId="26" fillId="38" borderId="13" xfId="0" applyFont="1" applyFill="1" applyBorder="1" applyAlignment="1">
      <alignment/>
    </xf>
    <xf numFmtId="2" fontId="8" fillId="37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17" xfId="0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textRotation="90" wrapText="1"/>
    </xf>
    <xf numFmtId="2" fontId="18" fillId="33" borderId="10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 textRotation="90" wrapText="1"/>
    </xf>
    <xf numFmtId="0" fontId="18" fillId="0" borderId="11" xfId="0" applyFont="1" applyBorder="1" applyAlignment="1">
      <alignment horizontal="center" textRotation="90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40" fillId="33" borderId="0" xfId="0" applyNumberFormat="1" applyFont="1" applyFill="1" applyAlignment="1">
      <alignment horizontal="center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textRotation="90" wrapText="1"/>
    </xf>
    <xf numFmtId="0" fontId="42" fillId="0" borderId="11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40" fillId="33" borderId="17" xfId="0" applyFont="1" applyFill="1" applyBorder="1" applyAlignment="1">
      <alignment horizontal="center" vertical="center" textRotation="90" wrapText="1"/>
    </xf>
    <xf numFmtId="0" fontId="40" fillId="33" borderId="11" xfId="0" applyFont="1" applyFill="1" applyBorder="1" applyAlignment="1">
      <alignment horizontal="center" vertical="center" textRotation="90" wrapText="1"/>
    </xf>
    <xf numFmtId="0" fontId="39" fillId="0" borderId="13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textRotation="45"/>
    </xf>
    <xf numFmtId="0" fontId="37" fillId="0" borderId="17" xfId="0" applyFont="1" applyFill="1" applyBorder="1" applyAlignment="1">
      <alignment horizontal="center" vertical="center" textRotation="45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textRotation="90" wrapText="1"/>
    </xf>
    <xf numFmtId="0" fontId="37" fillId="0" borderId="11" xfId="0" applyFont="1" applyFill="1" applyBorder="1" applyAlignment="1">
      <alignment horizontal="center" vertical="center" textRotation="90" wrapText="1"/>
    </xf>
    <xf numFmtId="214" fontId="7" fillId="0" borderId="13" xfId="0" applyNumberFormat="1" applyFont="1" applyFill="1" applyBorder="1" applyAlignment="1">
      <alignment horizontal="center" vertical="center" wrapText="1"/>
    </xf>
    <xf numFmtId="214" fontId="7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1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 wrapText="1"/>
    </xf>
    <xf numFmtId="21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37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vertical="center" textRotation="90"/>
    </xf>
    <xf numFmtId="0" fontId="37" fillId="0" borderId="11" xfId="0" applyFont="1" applyFill="1" applyBorder="1" applyAlignment="1">
      <alignment horizontal="center" vertical="center" textRotation="90"/>
    </xf>
    <xf numFmtId="0" fontId="52" fillId="0" borderId="15" xfId="0" applyFont="1" applyFill="1" applyBorder="1" applyAlignment="1">
      <alignment horizontal="center" vertical="center" wrapText="1"/>
    </xf>
    <xf numFmtId="4" fontId="29" fillId="40" borderId="16" xfId="0" applyNumberFormat="1" applyFont="1" applyFill="1" applyBorder="1" applyAlignment="1">
      <alignment horizontal="center"/>
    </xf>
    <xf numFmtId="4" fontId="29" fillId="40" borderId="12" xfId="0" applyNumberFormat="1" applyFont="1" applyFill="1" applyBorder="1" applyAlignment="1">
      <alignment horizontal="center"/>
    </xf>
    <xf numFmtId="0" fontId="0" fillId="36" borderId="13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 wrapText="1"/>
    </xf>
    <xf numFmtId="214" fontId="0" fillId="36" borderId="13" xfId="0" applyNumberFormat="1" applyFill="1" applyBorder="1" applyAlignment="1">
      <alignment horizontal="center" vertical="center" wrapText="1"/>
    </xf>
    <xf numFmtId="214" fontId="0" fillId="36" borderId="12" xfId="0" applyNumberForma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textRotation="45"/>
    </xf>
    <xf numFmtId="0" fontId="26" fillId="36" borderId="13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 vertical="center" textRotation="45"/>
    </xf>
    <xf numFmtId="0" fontId="34" fillId="36" borderId="17" xfId="0" applyFont="1" applyFill="1" applyBorder="1" applyAlignment="1">
      <alignment horizontal="center" vertical="center" textRotation="45"/>
    </xf>
    <xf numFmtId="0" fontId="1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2" fontId="9" fillId="42" borderId="10" xfId="0" applyNumberFormat="1" applyFont="1" applyFill="1" applyBorder="1" applyAlignment="1">
      <alignment horizontal="center"/>
    </xf>
    <xf numFmtId="0" fontId="14" fillId="6" borderId="14" xfId="0" applyFont="1" applyFill="1" applyBorder="1" applyAlignment="1">
      <alignment/>
    </xf>
    <xf numFmtId="0" fontId="0" fillId="6" borderId="14" xfId="0" applyFill="1" applyBorder="1" applyAlignment="1">
      <alignment/>
    </xf>
    <xf numFmtId="49" fontId="0" fillId="0" borderId="0" xfId="0" applyNumberForma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133350</xdr:rowOff>
    </xdr:from>
    <xdr:to>
      <xdr:col>8</xdr:col>
      <xdr:colOff>161925</xdr:colOff>
      <xdr:row>1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714375" y="133350"/>
          <a:ext cx="5743575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02"/>
            </a:avLst>
          </a:prstTxWarp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80008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Arial Black"/>
              <a:cs typeface="Arial Black"/>
            </a:rPr>
            <a:t>Іванов Іван Іванович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257675"/>
          <a:ext cx="185261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9</xdr:col>
      <xdr:colOff>885825</xdr:colOff>
      <xdr:row>19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0" y="3914775"/>
          <a:ext cx="808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7</xdr:col>
      <xdr:colOff>457200</xdr:colOff>
      <xdr:row>2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857250" y="152400"/>
          <a:ext cx="52768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80008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Arial Black"/>
              <a:cs typeface="Arial Black"/>
            </a:rPr>
            <a:t>Петров Петро Петрович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0</xdr:colOff>
      <xdr:row>20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3524250"/>
          <a:ext cx="822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9525</xdr:colOff>
      <xdr:row>25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3867150"/>
          <a:ext cx="185166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19050</xdr:colOff>
      <xdr:row>25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0" y="3867150"/>
          <a:ext cx="185261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133350</xdr:rowOff>
    </xdr:from>
    <xdr:to>
      <xdr:col>8</xdr:col>
      <xdr:colOff>400050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895350" y="133350"/>
          <a:ext cx="574357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80008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Arial Black"/>
              <a:cs typeface="Arial Black"/>
            </a:rPr>
            <a:t>Сидоров Сидір Сидорович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0" y="3733800"/>
          <a:ext cx="7077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28575</xdr:colOff>
      <xdr:row>25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076700"/>
          <a:ext cx="17287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19050</xdr:colOff>
      <xdr:row>25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0" y="4076700"/>
          <a:ext cx="1727835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19050</xdr:colOff>
      <xdr:row>25</xdr:row>
      <xdr:rowOff>0</xdr:rowOff>
    </xdr:to>
    <xdr:sp>
      <xdr:nvSpPr>
        <xdr:cNvPr id="5" name="Rectangle 9"/>
        <xdr:cNvSpPr>
          <a:spLocks/>
        </xdr:cNvSpPr>
      </xdr:nvSpPr>
      <xdr:spPr>
        <a:xfrm>
          <a:off x="0" y="4076700"/>
          <a:ext cx="1727835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142875</xdr:rowOff>
    </xdr:from>
    <xdr:to>
      <xdr:col>9</xdr:col>
      <xdr:colOff>142875</xdr:colOff>
      <xdr:row>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695325" y="142875"/>
          <a:ext cx="66960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80008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Arial Black"/>
              <a:cs typeface="Arial Black"/>
            </a:rPr>
            <a:t>Васечкін Василь Васильович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10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3943350"/>
          <a:ext cx="7391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28575</xdr:colOff>
      <xdr:row>25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295775"/>
          <a:ext cx="175736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19050</xdr:colOff>
      <xdr:row>25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4295775"/>
          <a:ext cx="17564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9525</xdr:colOff>
      <xdr:row>25</xdr:row>
      <xdr:rowOff>0</xdr:rowOff>
    </xdr:to>
    <xdr:sp>
      <xdr:nvSpPr>
        <xdr:cNvPr id="5" name="Rectangle 8"/>
        <xdr:cNvSpPr>
          <a:spLocks/>
        </xdr:cNvSpPr>
      </xdr:nvSpPr>
      <xdr:spPr>
        <a:xfrm>
          <a:off x="0" y="4295775"/>
          <a:ext cx="175545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26</xdr:col>
      <xdr:colOff>19050</xdr:colOff>
      <xdr:row>25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4295775"/>
          <a:ext cx="17564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0</xdr:col>
      <xdr:colOff>1419225</xdr:colOff>
      <xdr:row>1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647700" y="0"/>
          <a:ext cx="771525" cy="523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AU135"/>
  <sheetViews>
    <sheetView zoomScaleSheetLayoutView="100" zoomScalePageLayoutView="0" workbookViewId="0" topLeftCell="A1">
      <selection activeCell="L15" sqref="L15"/>
    </sheetView>
  </sheetViews>
  <sheetFormatPr defaultColWidth="9.00390625" defaultRowHeight="12.75"/>
  <cols>
    <col min="1" max="1" width="3.375" style="20" customWidth="1"/>
    <col min="2" max="2" width="19.625" style="30" customWidth="1"/>
    <col min="3" max="3" width="12.00390625" style="30" customWidth="1"/>
    <col min="4" max="8" width="2.625" style="0" customWidth="1"/>
    <col min="9" max="9" width="2.875" style="0" customWidth="1"/>
    <col min="10" max="11" width="3.00390625" style="0" customWidth="1"/>
    <col min="12" max="12" width="3.125" style="0" customWidth="1"/>
    <col min="13" max="19" width="2.625" style="0" customWidth="1"/>
    <col min="20" max="20" width="2.75390625" style="0" customWidth="1"/>
    <col min="21" max="33" width="2.625" style="0" customWidth="1"/>
    <col min="34" max="34" width="2.75390625" style="0" customWidth="1"/>
    <col min="35" max="35" width="4.375" style="30" customWidth="1"/>
    <col min="36" max="36" width="6.375" style="49" customWidth="1"/>
    <col min="37" max="37" width="6.75390625" style="49" customWidth="1"/>
    <col min="38" max="38" width="6.125" style="49" customWidth="1"/>
    <col min="39" max="39" width="11.125" style="49" customWidth="1"/>
    <col min="40" max="40" width="6.625" style="49" customWidth="1"/>
    <col min="41" max="41" width="7.00390625" style="0" customWidth="1"/>
    <col min="42" max="42" width="8.125" style="49" customWidth="1"/>
    <col min="43" max="43" width="4.75390625" style="0" customWidth="1"/>
  </cols>
  <sheetData>
    <row r="1" spans="1:43" ht="15.75" customHeight="1">
      <c r="A1" s="98">
        <v>20</v>
      </c>
      <c r="B1" s="98">
        <v>21</v>
      </c>
      <c r="C1" s="98">
        <v>21</v>
      </c>
      <c r="D1" s="99">
        <v>20</v>
      </c>
      <c r="E1" s="98">
        <v>20</v>
      </c>
      <c r="F1" s="98">
        <v>19</v>
      </c>
      <c r="G1" s="98">
        <v>22</v>
      </c>
      <c r="H1" s="98">
        <v>22</v>
      </c>
      <c r="I1" s="98">
        <v>20</v>
      </c>
      <c r="J1" s="100">
        <v>23</v>
      </c>
      <c r="K1" s="100">
        <v>22</v>
      </c>
      <c r="L1" s="100">
        <v>21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J1" s="147"/>
      <c r="AP1" s="147"/>
      <c r="AQ1" s="30"/>
    </row>
    <row r="2" spans="1:43" ht="16.5" customHeight="1">
      <c r="A2" s="101">
        <v>159</v>
      </c>
      <c r="B2" s="101">
        <v>168</v>
      </c>
      <c r="C2" s="96">
        <v>167</v>
      </c>
      <c r="D2" s="99">
        <v>159</v>
      </c>
      <c r="E2" s="98">
        <v>159</v>
      </c>
      <c r="F2" s="98">
        <v>151</v>
      </c>
      <c r="G2" s="98">
        <v>176</v>
      </c>
      <c r="H2" s="98">
        <v>175</v>
      </c>
      <c r="I2" s="98">
        <v>160</v>
      </c>
      <c r="J2" s="100">
        <v>184</v>
      </c>
      <c r="K2" s="100">
        <v>176</v>
      </c>
      <c r="L2" s="99">
        <v>167</v>
      </c>
      <c r="M2" s="11"/>
      <c r="N2" s="11"/>
      <c r="O2" s="11"/>
      <c r="P2" s="11"/>
      <c r="Q2" s="6"/>
      <c r="R2" s="11"/>
      <c r="T2" s="15"/>
      <c r="U2" s="11"/>
      <c r="V2" s="11"/>
      <c r="W2" s="11"/>
      <c r="X2" s="11"/>
      <c r="Z2" s="11"/>
      <c r="AA2" s="11"/>
      <c r="AB2" s="14"/>
      <c r="AC2" s="11"/>
      <c r="AD2" s="11"/>
      <c r="AE2" s="11"/>
      <c r="AF2" s="11"/>
      <c r="AG2" s="1"/>
      <c r="AH2" s="102"/>
      <c r="AI2" s="102"/>
      <c r="AJ2" s="148"/>
      <c r="AK2" s="150"/>
      <c r="AM2" s="150"/>
      <c r="AN2" s="153"/>
      <c r="AP2" s="153"/>
      <c r="AQ2" s="30"/>
    </row>
    <row r="3" spans="1:43" ht="16.5" customHeight="1">
      <c r="A3" s="101"/>
      <c r="B3" s="101"/>
      <c r="C3" s="96"/>
      <c r="D3" s="99"/>
      <c r="E3" s="98"/>
      <c r="F3" s="98"/>
      <c r="G3" s="98"/>
      <c r="H3" s="98"/>
      <c r="I3" s="98"/>
      <c r="J3" s="100"/>
      <c r="K3" s="100"/>
      <c r="M3" s="11"/>
      <c r="N3" s="11"/>
      <c r="O3" s="11"/>
      <c r="P3" s="11"/>
      <c r="Q3" s="11"/>
      <c r="R3" s="11"/>
      <c r="S3" s="11"/>
      <c r="T3" s="15"/>
      <c r="U3" s="11"/>
      <c r="V3" s="11"/>
      <c r="W3" s="11"/>
      <c r="X3" s="11"/>
      <c r="Y3" s="11"/>
      <c r="Z3" s="11"/>
      <c r="AA3" s="11"/>
      <c r="AB3" s="14"/>
      <c r="AC3" s="11"/>
      <c r="AD3" s="11"/>
      <c r="AE3" s="11"/>
      <c r="AF3" s="11"/>
      <c r="AG3" s="102"/>
      <c r="AH3" s="102"/>
      <c r="AI3" s="102"/>
      <c r="AJ3" s="148"/>
      <c r="AK3" s="254" t="s">
        <v>29</v>
      </c>
      <c r="AL3" s="254"/>
      <c r="AM3" s="254"/>
      <c r="AN3" s="254"/>
      <c r="AP3" s="153"/>
      <c r="AQ3" s="30"/>
    </row>
    <row r="4" spans="1:42" ht="16.5" customHeight="1">
      <c r="A4" s="101"/>
      <c r="B4" s="101"/>
      <c r="C4" s="96"/>
      <c r="D4" s="99"/>
      <c r="E4" s="14" t="s">
        <v>4</v>
      </c>
      <c r="F4" s="98"/>
      <c r="G4" s="98"/>
      <c r="H4" s="98"/>
      <c r="I4" s="98"/>
      <c r="J4" s="100"/>
      <c r="K4" s="100"/>
      <c r="L4" s="11" t="s">
        <v>33</v>
      </c>
      <c r="M4" s="11"/>
      <c r="N4" s="11"/>
      <c r="O4" s="11"/>
      <c r="P4" s="11" t="s">
        <v>160</v>
      </c>
      <c r="Q4" s="11"/>
      <c r="R4" s="11"/>
      <c r="T4" s="15"/>
      <c r="V4" s="11"/>
      <c r="W4" s="11"/>
      <c r="X4" s="11"/>
      <c r="Z4" s="11"/>
      <c r="AA4" s="11"/>
      <c r="AB4" s="14"/>
      <c r="AC4" s="11"/>
      <c r="AD4" s="35" t="s">
        <v>180</v>
      </c>
      <c r="AE4" s="11"/>
      <c r="AF4" s="11"/>
      <c r="AH4" s="35"/>
      <c r="AI4" s="102"/>
      <c r="AJ4" s="148"/>
      <c r="AK4" s="147"/>
      <c r="AL4" s="147" t="s">
        <v>188</v>
      </c>
      <c r="AM4" s="147"/>
      <c r="AN4" s="153"/>
      <c r="AP4" s="153"/>
    </row>
    <row r="5" spans="1:42" ht="10.5" customHeight="1">
      <c r="A5" s="255"/>
      <c r="B5" s="260" t="s">
        <v>6</v>
      </c>
      <c r="C5" s="260" t="s">
        <v>0</v>
      </c>
      <c r="D5" s="262" t="s">
        <v>77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4"/>
      <c r="AI5" s="258" t="s">
        <v>5</v>
      </c>
      <c r="AJ5" s="257"/>
      <c r="AK5" s="257"/>
      <c r="AL5" s="257"/>
      <c r="AM5" s="257"/>
      <c r="AN5" s="257"/>
      <c r="AO5" s="257"/>
      <c r="AP5" s="155"/>
    </row>
    <row r="6" spans="1:42" ht="66" customHeight="1">
      <c r="A6" s="256"/>
      <c r="B6" s="261"/>
      <c r="C6" s="261"/>
      <c r="D6" s="7">
        <v>1</v>
      </c>
      <c r="E6" s="4">
        <v>2</v>
      </c>
      <c r="F6" s="4">
        <v>3</v>
      </c>
      <c r="G6" s="5">
        <v>4</v>
      </c>
      <c r="H6" s="5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16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16">
        <v>25</v>
      </c>
      <c r="AC6" s="7">
        <v>26</v>
      </c>
      <c r="AD6" s="7">
        <v>27</v>
      </c>
      <c r="AE6" s="12">
        <v>28</v>
      </c>
      <c r="AF6" s="4">
        <v>29</v>
      </c>
      <c r="AG6" s="4">
        <v>30</v>
      </c>
      <c r="AH6" s="17">
        <v>31</v>
      </c>
      <c r="AI6" s="259"/>
      <c r="AJ6" s="160" t="s">
        <v>7</v>
      </c>
      <c r="AK6" s="160" t="s">
        <v>8</v>
      </c>
      <c r="AL6" s="160" t="s">
        <v>9</v>
      </c>
      <c r="AM6" s="161" t="s">
        <v>86</v>
      </c>
      <c r="AN6" s="160" t="s">
        <v>15</v>
      </c>
      <c r="AO6" s="160" t="s">
        <v>129</v>
      </c>
      <c r="AP6" s="156" t="s">
        <v>14</v>
      </c>
    </row>
    <row r="7" spans="1:42" ht="12.75" customHeight="1">
      <c r="A7" s="37">
        <v>1</v>
      </c>
      <c r="B7" s="33" t="str">
        <f>Іванов!$G$1</f>
        <v>Іванов І.І.</v>
      </c>
      <c r="C7" s="33" t="str">
        <f>Іванов!$B$3</f>
        <v>Керівник</v>
      </c>
      <c r="D7" s="252" t="s">
        <v>173</v>
      </c>
      <c r="E7" s="252" t="s">
        <v>173</v>
      </c>
      <c r="F7" s="8">
        <v>8.15</v>
      </c>
      <c r="G7" s="8">
        <v>8.15</v>
      </c>
      <c r="H7" s="8">
        <v>8.15</v>
      </c>
      <c r="I7" s="8">
        <v>6</v>
      </c>
      <c r="J7" s="252" t="s">
        <v>173</v>
      </c>
      <c r="K7" s="252" t="s">
        <v>173</v>
      </c>
      <c r="L7" s="252" t="s">
        <v>173</v>
      </c>
      <c r="M7" s="8">
        <v>8.15</v>
      </c>
      <c r="N7" s="8">
        <v>8.15</v>
      </c>
      <c r="O7" s="8">
        <v>8.15</v>
      </c>
      <c r="P7" s="8">
        <v>7</v>
      </c>
      <c r="Q7" s="252" t="s">
        <v>173</v>
      </c>
      <c r="R7" s="252" t="s">
        <v>173</v>
      </c>
      <c r="S7" s="8">
        <v>8.15</v>
      </c>
      <c r="T7" s="8">
        <v>8.15</v>
      </c>
      <c r="U7" s="8">
        <v>8.15</v>
      </c>
      <c r="V7" s="8">
        <v>8.15</v>
      </c>
      <c r="W7" s="8">
        <v>7</v>
      </c>
      <c r="X7" s="252" t="s">
        <v>173</v>
      </c>
      <c r="Y7" s="252" t="s">
        <v>173</v>
      </c>
      <c r="Z7" s="8">
        <v>8.15</v>
      </c>
      <c r="AA7" s="8">
        <v>8.15</v>
      </c>
      <c r="AB7" s="8">
        <v>8.15</v>
      </c>
      <c r="AC7" s="8">
        <v>8.15</v>
      </c>
      <c r="AD7" s="8">
        <v>7</v>
      </c>
      <c r="AE7" s="252" t="s">
        <v>173</v>
      </c>
      <c r="AF7" s="252" t="s">
        <v>173</v>
      </c>
      <c r="AG7" s="8">
        <v>8.15</v>
      </c>
      <c r="AH7" s="8">
        <v>8.15</v>
      </c>
      <c r="AI7" s="33">
        <f>CEILING(SUM(D7:AH7)/8.15,1)</f>
        <v>20</v>
      </c>
      <c r="AJ7" s="34"/>
      <c r="AK7" s="34"/>
      <c r="AL7" s="34"/>
      <c r="AM7" s="34"/>
      <c r="AN7" s="34"/>
      <c r="AO7" s="42"/>
      <c r="AP7" s="34">
        <v>159</v>
      </c>
    </row>
    <row r="8" spans="1:47" ht="12.75" customHeight="1">
      <c r="A8" s="37">
        <v>2</v>
      </c>
      <c r="B8" s="33" t="str">
        <f>Петров!$G$1</f>
        <v>Петров П.П.</v>
      </c>
      <c r="C8" s="33" t="str">
        <f>Петров!$B$3</f>
        <v>Заступник</v>
      </c>
      <c r="D8" s="252" t="s">
        <v>173</v>
      </c>
      <c r="E8" s="252" t="s">
        <v>173</v>
      </c>
      <c r="F8" s="8">
        <v>8.15</v>
      </c>
      <c r="G8" s="8">
        <v>8.15</v>
      </c>
      <c r="H8" s="8" t="s">
        <v>175</v>
      </c>
      <c r="I8" s="8">
        <v>6</v>
      </c>
      <c r="J8" s="252" t="s">
        <v>173</v>
      </c>
      <c r="K8" s="252" t="s">
        <v>173</v>
      </c>
      <c r="L8" s="252" t="s">
        <v>173</v>
      </c>
      <c r="M8" s="8" t="s">
        <v>175</v>
      </c>
      <c r="N8" s="8">
        <v>8.15</v>
      </c>
      <c r="O8" s="8">
        <v>8.15</v>
      </c>
      <c r="P8" s="8">
        <v>7</v>
      </c>
      <c r="Q8" s="252" t="s">
        <v>173</v>
      </c>
      <c r="R8" s="252" t="s">
        <v>173</v>
      </c>
      <c r="S8" s="8">
        <v>8.15</v>
      </c>
      <c r="T8" s="8">
        <v>8.15</v>
      </c>
      <c r="U8" s="8">
        <v>8.15</v>
      </c>
      <c r="V8" s="8">
        <v>8.15</v>
      </c>
      <c r="W8" s="8">
        <v>7</v>
      </c>
      <c r="X8" s="252" t="s">
        <v>173</v>
      </c>
      <c r="Y8" s="252" t="s">
        <v>173</v>
      </c>
      <c r="Z8" s="8">
        <v>8.15</v>
      </c>
      <c r="AA8" s="8">
        <v>8.15</v>
      </c>
      <c r="AB8" s="8">
        <v>8.15</v>
      </c>
      <c r="AC8" s="8">
        <v>8.15</v>
      </c>
      <c r="AD8" s="8">
        <v>7</v>
      </c>
      <c r="AE8" s="252" t="s">
        <v>173</v>
      </c>
      <c r="AF8" s="252" t="s">
        <v>173</v>
      </c>
      <c r="AG8" s="8">
        <v>8.15</v>
      </c>
      <c r="AH8" s="8">
        <v>8.15</v>
      </c>
      <c r="AI8" s="33">
        <f>CEILING(SUM(D8:AH8)/8.15,1)</f>
        <v>18</v>
      </c>
      <c r="AJ8" s="34"/>
      <c r="AK8" s="34"/>
      <c r="AL8" s="34"/>
      <c r="AM8" s="34"/>
      <c r="AN8" s="34"/>
      <c r="AO8" s="42">
        <v>16.3</v>
      </c>
      <c r="AP8" s="34">
        <v>142.3</v>
      </c>
      <c r="AQ8" s="36"/>
      <c r="AR8" s="36"/>
      <c r="AS8" s="36"/>
      <c r="AT8" s="36"/>
      <c r="AU8" s="36"/>
    </row>
    <row r="9" spans="1:47" ht="12.75" customHeight="1">
      <c r="A9" s="37">
        <v>3</v>
      </c>
      <c r="B9" s="33" t="str">
        <f>Сидоров!$G$1</f>
        <v>Сидоров С.С.</v>
      </c>
      <c r="C9" s="33" t="str">
        <f>Сидоров!$B$3</f>
        <v>Заступник</v>
      </c>
      <c r="D9" s="252" t="s">
        <v>173</v>
      </c>
      <c r="E9" s="252" t="s">
        <v>173</v>
      </c>
      <c r="F9" s="8">
        <v>8.15</v>
      </c>
      <c r="G9" s="8">
        <v>8.15</v>
      </c>
      <c r="H9" s="8">
        <v>8.15</v>
      </c>
      <c r="I9" s="8">
        <v>6</v>
      </c>
      <c r="J9" s="252" t="s">
        <v>173</v>
      </c>
      <c r="K9" s="252" t="s">
        <v>173</v>
      </c>
      <c r="L9" s="252" t="s">
        <v>173</v>
      </c>
      <c r="M9" s="8">
        <v>8.15</v>
      </c>
      <c r="N9" s="8">
        <v>8.15</v>
      </c>
      <c r="O9" s="8">
        <v>8.15</v>
      </c>
      <c r="P9" s="8">
        <v>7</v>
      </c>
      <c r="Q9" s="252" t="s">
        <v>173</v>
      </c>
      <c r="R9" s="252" t="s">
        <v>173</v>
      </c>
      <c r="S9" s="8">
        <v>8.15</v>
      </c>
      <c r="T9" s="8">
        <v>8.15</v>
      </c>
      <c r="U9" s="8">
        <v>8.15</v>
      </c>
      <c r="V9" s="8">
        <v>8.15</v>
      </c>
      <c r="W9" s="8">
        <v>7</v>
      </c>
      <c r="X9" s="252" t="s">
        <v>173</v>
      </c>
      <c r="Y9" s="252" t="s">
        <v>173</v>
      </c>
      <c r="Z9" s="8">
        <v>8.15</v>
      </c>
      <c r="AA9" s="8">
        <v>8.15</v>
      </c>
      <c r="AB9" s="8">
        <v>8.15</v>
      </c>
      <c r="AC9" s="8">
        <v>8.15</v>
      </c>
      <c r="AD9" s="8">
        <v>7</v>
      </c>
      <c r="AE9" s="252" t="s">
        <v>173</v>
      </c>
      <c r="AF9" s="252" t="s">
        <v>173</v>
      </c>
      <c r="AG9" s="8">
        <v>8.15</v>
      </c>
      <c r="AH9" s="8">
        <v>8.15</v>
      </c>
      <c r="AI9" s="33">
        <f>CEILING(SUM(D9:AH9)/8.15,1)</f>
        <v>20</v>
      </c>
      <c r="AJ9" s="34"/>
      <c r="AK9" s="34"/>
      <c r="AL9" s="34"/>
      <c r="AM9" s="34"/>
      <c r="AN9" s="34"/>
      <c r="AO9" s="40"/>
      <c r="AP9" s="34">
        <v>159</v>
      </c>
      <c r="AQ9" s="36"/>
      <c r="AR9" s="36"/>
      <c r="AS9" s="36"/>
      <c r="AT9" s="36"/>
      <c r="AU9" s="36"/>
    </row>
    <row r="10" spans="1:47" ht="12.75" customHeight="1">
      <c r="A10" s="37">
        <v>4</v>
      </c>
      <c r="B10" s="33" t="str">
        <f>Васечкин!$G$1</f>
        <v>Васечкін В.В.</v>
      </c>
      <c r="C10" s="33" t="str">
        <f>Васечкин!$B$3</f>
        <v>Заступник</v>
      </c>
      <c r="D10" s="252" t="s">
        <v>173</v>
      </c>
      <c r="E10" s="252" t="s">
        <v>173</v>
      </c>
      <c r="F10" s="8">
        <v>8.15</v>
      </c>
      <c r="G10" s="8">
        <v>8.15</v>
      </c>
      <c r="H10" s="8">
        <v>8.15</v>
      </c>
      <c r="I10" s="8">
        <v>6</v>
      </c>
      <c r="J10" s="252" t="s">
        <v>173</v>
      </c>
      <c r="K10" s="252" t="s">
        <v>173</v>
      </c>
      <c r="L10" s="252" t="s">
        <v>173</v>
      </c>
      <c r="M10" s="8">
        <v>8.15</v>
      </c>
      <c r="N10" s="8">
        <v>8.15</v>
      </c>
      <c r="O10" s="8" t="s">
        <v>175</v>
      </c>
      <c r="P10" s="8">
        <v>7</v>
      </c>
      <c r="Q10" s="252" t="s">
        <v>173</v>
      </c>
      <c r="R10" s="252" t="s">
        <v>173</v>
      </c>
      <c r="S10" s="8">
        <v>8.15</v>
      </c>
      <c r="T10" s="8">
        <v>8.15</v>
      </c>
      <c r="U10" s="8">
        <v>8.15</v>
      </c>
      <c r="V10" s="8">
        <v>8.15</v>
      </c>
      <c r="W10" s="8">
        <v>7</v>
      </c>
      <c r="X10" s="252" t="s">
        <v>173</v>
      </c>
      <c r="Y10" s="252" t="s">
        <v>173</v>
      </c>
      <c r="Z10" s="8">
        <v>8.15</v>
      </c>
      <c r="AA10" s="8">
        <v>8.15</v>
      </c>
      <c r="AB10" s="8">
        <v>8.15</v>
      </c>
      <c r="AC10" s="8">
        <v>8.15</v>
      </c>
      <c r="AD10" s="8">
        <v>7</v>
      </c>
      <c r="AE10" s="252" t="s">
        <v>173</v>
      </c>
      <c r="AF10" s="252" t="s">
        <v>173</v>
      </c>
      <c r="AG10" s="8">
        <v>8.15</v>
      </c>
      <c r="AH10" s="8">
        <v>8.15</v>
      </c>
      <c r="AI10" s="33">
        <f>CEILING(SUM(D10:AH10)/8.15,1)</f>
        <v>19</v>
      </c>
      <c r="AJ10" s="34"/>
      <c r="AK10" s="34"/>
      <c r="AL10" s="34"/>
      <c r="AM10" s="34"/>
      <c r="AN10" s="34"/>
      <c r="AO10" s="40">
        <v>8.15</v>
      </c>
      <c r="AP10" s="34">
        <v>150.45</v>
      </c>
      <c r="AQ10" s="36"/>
      <c r="AR10" s="36"/>
      <c r="AS10" s="36"/>
      <c r="AT10" s="36"/>
      <c r="AU10" s="36"/>
    </row>
    <row r="11" ht="12.75"/>
    <row r="12" spans="1:42" s="6" customFormat="1" ht="12.75">
      <c r="A12" s="109"/>
      <c r="B12" s="110"/>
      <c r="C12" s="11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10"/>
      <c r="AJ12" s="149"/>
      <c r="AK12" s="149"/>
      <c r="AL12" s="149"/>
      <c r="AM12" s="149"/>
      <c r="AN12" s="149"/>
      <c r="AP12" s="149"/>
    </row>
    <row r="13" spans="1:42" s="6" customFormat="1" ht="12.75">
      <c r="A13" s="109"/>
      <c r="B13" s="110"/>
      <c r="C13" s="11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10"/>
      <c r="AJ13" s="149"/>
      <c r="AK13" s="149"/>
      <c r="AL13" s="149"/>
      <c r="AM13" s="149"/>
      <c r="AN13" s="149"/>
      <c r="AP13" s="149"/>
    </row>
    <row r="14" spans="1:42" ht="12.75" customHeight="1">
      <c r="A14" s="32"/>
      <c r="B14" s="29" t="s">
        <v>189</v>
      </c>
      <c r="C14" s="29"/>
      <c r="D14" s="23"/>
      <c r="E14" s="24"/>
      <c r="F14" s="24"/>
      <c r="G14" s="24"/>
      <c r="H14" s="25"/>
      <c r="I14" s="26"/>
      <c r="J14" s="26"/>
      <c r="K14" s="23"/>
      <c r="L14" s="23"/>
      <c r="M14" s="26"/>
      <c r="N14" s="26"/>
      <c r="O14" s="26"/>
      <c r="P14" s="26"/>
      <c r="Q14" s="26"/>
      <c r="R14" s="23"/>
      <c r="S14" s="23"/>
      <c r="T14" s="26"/>
      <c r="U14" s="26"/>
      <c r="V14" s="26"/>
      <c r="W14" s="26"/>
      <c r="X14" s="26"/>
      <c r="Y14" s="23"/>
      <c r="Z14" s="23"/>
      <c r="AA14" s="26"/>
      <c r="AB14" s="26"/>
      <c r="AC14" s="26"/>
      <c r="AD14" s="26"/>
      <c r="AE14" s="26"/>
      <c r="AF14" s="23"/>
      <c r="AG14" s="23"/>
      <c r="AH14" s="26"/>
      <c r="AI14" s="29"/>
      <c r="AJ14" s="150"/>
      <c r="AK14" s="150"/>
      <c r="AL14" s="150"/>
      <c r="AM14" s="150"/>
      <c r="AN14" s="150"/>
      <c r="AP14" s="150"/>
    </row>
    <row r="15" spans="1:42" ht="12.75">
      <c r="A15" s="31"/>
      <c r="B15" s="28"/>
      <c r="C15" s="27"/>
      <c r="D15" s="6"/>
      <c r="E15" s="3"/>
      <c r="F15" s="3"/>
      <c r="G15" s="3"/>
      <c r="H15" s="3"/>
      <c r="I15" s="6"/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J15" s="147"/>
      <c r="AK15" s="254" t="s">
        <v>29</v>
      </c>
      <c r="AL15" s="254"/>
      <c r="AM15" s="254"/>
      <c r="AN15" s="254"/>
      <c r="AP15" s="147"/>
    </row>
    <row r="16" spans="1:42" ht="18.75" customHeight="1">
      <c r="A16" s="31"/>
      <c r="B16" s="28"/>
      <c r="D16" s="6"/>
      <c r="E16" s="14" t="s">
        <v>4</v>
      </c>
      <c r="F16" s="3"/>
      <c r="G16" s="3"/>
      <c r="H16" s="3"/>
      <c r="I16" s="6"/>
      <c r="J16" s="9"/>
      <c r="K16" s="6"/>
      <c r="L16" s="11" t="s">
        <v>34</v>
      </c>
      <c r="M16" s="11"/>
      <c r="N16" s="11"/>
      <c r="O16" s="11"/>
      <c r="P16" s="11" t="str">
        <f>$P$4</f>
        <v>2012 року.</v>
      </c>
      <c r="T16" s="15"/>
      <c r="U16" s="11"/>
      <c r="V16" s="11"/>
      <c r="W16" s="11"/>
      <c r="X16" s="11"/>
      <c r="Z16" s="11"/>
      <c r="AA16" s="11"/>
      <c r="AB16" s="14"/>
      <c r="AC16" s="11"/>
      <c r="AD16" s="35" t="str">
        <f>$AD$4</f>
        <v>Керівник</v>
      </c>
      <c r="AE16" s="35"/>
      <c r="AF16" s="11"/>
      <c r="AG16" s="35"/>
      <c r="AH16" s="35"/>
      <c r="AI16" s="35"/>
      <c r="AJ16" s="148"/>
      <c r="AK16" s="147"/>
      <c r="AL16" s="147" t="str">
        <f>$AL$4</f>
        <v>І.І.Іванов</v>
      </c>
      <c r="AM16" s="147"/>
      <c r="AN16" s="153"/>
      <c r="AP16" s="154"/>
    </row>
    <row r="17" spans="1:42" ht="12" customHeight="1">
      <c r="A17" s="255"/>
      <c r="B17" s="260" t="s">
        <v>6</v>
      </c>
      <c r="C17" s="260" t="s">
        <v>0</v>
      </c>
      <c r="D17" s="262" t="s">
        <v>77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4"/>
      <c r="AI17" s="258" t="s">
        <v>5</v>
      </c>
      <c r="AJ17" s="257" t="s">
        <v>157</v>
      </c>
      <c r="AK17" s="257"/>
      <c r="AL17" s="257"/>
      <c r="AM17" s="257"/>
      <c r="AN17" s="257"/>
      <c r="AO17" s="257"/>
      <c r="AP17" s="257"/>
    </row>
    <row r="18" spans="1:42" ht="63" customHeight="1">
      <c r="A18" s="256"/>
      <c r="B18" s="261"/>
      <c r="C18" s="261"/>
      <c r="D18" s="7">
        <v>1</v>
      </c>
      <c r="E18" s="4">
        <v>2</v>
      </c>
      <c r="F18" s="4">
        <v>3</v>
      </c>
      <c r="G18" s="5">
        <v>4</v>
      </c>
      <c r="H18" s="5">
        <v>5</v>
      </c>
      <c r="I18" s="10">
        <v>6</v>
      </c>
      <c r="J18" s="10">
        <v>7</v>
      </c>
      <c r="K18" s="10">
        <v>8</v>
      </c>
      <c r="L18" s="10">
        <v>9</v>
      </c>
      <c r="M18" s="10">
        <v>10</v>
      </c>
      <c r="N18" s="10">
        <v>11</v>
      </c>
      <c r="O18" s="4">
        <v>12</v>
      </c>
      <c r="P18" s="4">
        <v>13</v>
      </c>
      <c r="Q18" s="4">
        <v>14</v>
      </c>
      <c r="R18" s="4">
        <v>15</v>
      </c>
      <c r="S18" s="4">
        <v>16</v>
      </c>
      <c r="T18" s="4">
        <v>17</v>
      </c>
      <c r="U18" s="16">
        <v>18</v>
      </c>
      <c r="V18" s="4">
        <v>19</v>
      </c>
      <c r="W18" s="4">
        <v>20</v>
      </c>
      <c r="X18" s="4">
        <v>21</v>
      </c>
      <c r="Y18" s="4">
        <v>22</v>
      </c>
      <c r="Z18" s="4">
        <v>23</v>
      </c>
      <c r="AA18" s="4">
        <v>24</v>
      </c>
      <c r="AB18" s="16">
        <v>25</v>
      </c>
      <c r="AC18" s="7">
        <v>26</v>
      </c>
      <c r="AD18" s="7">
        <v>27</v>
      </c>
      <c r="AE18" s="12">
        <v>28</v>
      </c>
      <c r="AF18" s="4">
        <v>29</v>
      </c>
      <c r="AG18" s="4">
        <v>30</v>
      </c>
      <c r="AH18" s="17">
        <v>31</v>
      </c>
      <c r="AI18" s="259"/>
      <c r="AJ18" s="160" t="s">
        <v>7</v>
      </c>
      <c r="AK18" s="160" t="s">
        <v>8</v>
      </c>
      <c r="AL18" s="160" t="s">
        <v>9</v>
      </c>
      <c r="AM18" s="161" t="s">
        <v>86</v>
      </c>
      <c r="AN18" s="160" t="s">
        <v>155</v>
      </c>
      <c r="AO18" s="160" t="s">
        <v>129</v>
      </c>
      <c r="AP18" s="156" t="s">
        <v>156</v>
      </c>
    </row>
    <row r="19" spans="1:42" ht="12.75">
      <c r="A19" s="37">
        <v>1</v>
      </c>
      <c r="B19" s="33" t="str">
        <f>Іванов!$G$1</f>
        <v>Іванов І.І.</v>
      </c>
      <c r="C19" s="33" t="str">
        <f>Іванов!$B$3</f>
        <v>Керівник</v>
      </c>
      <c r="D19" s="8">
        <v>8</v>
      </c>
      <c r="E19" s="8">
        <v>8.15</v>
      </c>
      <c r="F19" s="8">
        <v>7</v>
      </c>
      <c r="G19" s="252" t="s">
        <v>173</v>
      </c>
      <c r="H19" s="252" t="s">
        <v>173</v>
      </c>
      <c r="I19" s="8">
        <v>8.15</v>
      </c>
      <c r="J19" s="8">
        <v>8.15</v>
      </c>
      <c r="K19" s="8">
        <v>8.15</v>
      </c>
      <c r="L19" s="8">
        <v>8.15</v>
      </c>
      <c r="M19" s="8">
        <v>7</v>
      </c>
      <c r="N19" s="252" t="s">
        <v>173</v>
      </c>
      <c r="O19" s="252" t="s">
        <v>173</v>
      </c>
      <c r="P19" s="8" t="s">
        <v>176</v>
      </c>
      <c r="Q19" s="8" t="s">
        <v>176</v>
      </c>
      <c r="R19" s="8" t="s">
        <v>176</v>
      </c>
      <c r="S19" s="8" t="s">
        <v>176</v>
      </c>
      <c r="T19" s="8" t="s">
        <v>176</v>
      </c>
      <c r="U19" s="8" t="s">
        <v>176</v>
      </c>
      <c r="V19" s="8" t="s">
        <v>176</v>
      </c>
      <c r="W19" s="8" t="s">
        <v>176</v>
      </c>
      <c r="X19" s="8" t="s">
        <v>176</v>
      </c>
      <c r="Y19" s="8" t="s">
        <v>176</v>
      </c>
      <c r="Z19" s="8" t="s">
        <v>176</v>
      </c>
      <c r="AA19" s="8" t="s">
        <v>176</v>
      </c>
      <c r="AB19" s="8" t="s">
        <v>176</v>
      </c>
      <c r="AC19" s="8" t="s">
        <v>176</v>
      </c>
      <c r="AD19" s="8" t="s">
        <v>176</v>
      </c>
      <c r="AE19" s="8" t="s">
        <v>176</v>
      </c>
      <c r="AF19" s="8" t="s">
        <v>176</v>
      </c>
      <c r="AG19" s="8"/>
      <c r="AH19" s="8"/>
      <c r="AI19" s="33">
        <f>CEILING(SUM(D19:AH19)/8.15,1)</f>
        <v>8</v>
      </c>
      <c r="AJ19" s="34">
        <v>104.45</v>
      </c>
      <c r="AK19" s="34"/>
      <c r="AL19" s="34"/>
      <c r="AM19" s="34"/>
      <c r="AN19" s="34"/>
      <c r="AO19" s="40"/>
      <c r="AP19" s="34">
        <v>63.15</v>
      </c>
    </row>
    <row r="20" spans="1:42" ht="12.75">
      <c r="A20" s="37">
        <v>2</v>
      </c>
      <c r="B20" s="33" t="str">
        <f>Петров!$G$1</f>
        <v>Петров П.П.</v>
      </c>
      <c r="C20" s="33" t="str">
        <f>Петров!$B$3</f>
        <v>Заступник</v>
      </c>
      <c r="D20" s="8">
        <v>8</v>
      </c>
      <c r="E20" s="8">
        <v>8.15</v>
      </c>
      <c r="F20" s="8" t="s">
        <v>175</v>
      </c>
      <c r="G20" s="252" t="s">
        <v>173</v>
      </c>
      <c r="H20" s="252" t="s">
        <v>173</v>
      </c>
      <c r="I20" s="8">
        <v>8.15</v>
      </c>
      <c r="J20" s="8">
        <v>8.15</v>
      </c>
      <c r="K20" s="8">
        <v>8.15</v>
      </c>
      <c r="L20" s="8">
        <v>8.15</v>
      </c>
      <c r="M20" s="8">
        <v>7</v>
      </c>
      <c r="N20" s="252" t="s">
        <v>173</v>
      </c>
      <c r="O20" s="252" t="s">
        <v>173</v>
      </c>
      <c r="P20" s="8" t="s">
        <v>175</v>
      </c>
      <c r="Q20" s="8" t="s">
        <v>175</v>
      </c>
      <c r="R20" s="8" t="s">
        <v>175</v>
      </c>
      <c r="S20" s="8" t="s">
        <v>175</v>
      </c>
      <c r="T20" s="8" t="s">
        <v>175</v>
      </c>
      <c r="U20" s="252" t="s">
        <v>173</v>
      </c>
      <c r="V20" s="252" t="s">
        <v>173</v>
      </c>
      <c r="W20" s="8">
        <v>8.15</v>
      </c>
      <c r="X20" s="8">
        <v>8.15</v>
      </c>
      <c r="Y20" s="8">
        <v>8.15</v>
      </c>
      <c r="Z20" s="8">
        <v>8.15</v>
      </c>
      <c r="AA20" s="8">
        <v>7</v>
      </c>
      <c r="AB20" s="252" t="s">
        <v>173</v>
      </c>
      <c r="AC20" s="252" t="s">
        <v>173</v>
      </c>
      <c r="AD20" s="8">
        <v>8.15</v>
      </c>
      <c r="AE20" s="8">
        <v>8.15</v>
      </c>
      <c r="AF20" s="8">
        <v>8.15</v>
      </c>
      <c r="AG20" s="8"/>
      <c r="AH20" s="8"/>
      <c r="AI20" s="33">
        <f>CEILING(SUM(D20:AH20)/8.15,1)</f>
        <v>15</v>
      </c>
      <c r="AJ20" s="34"/>
      <c r="AK20" s="34"/>
      <c r="AL20" s="34"/>
      <c r="AM20" s="34"/>
      <c r="AN20" s="34"/>
      <c r="AO20" s="42">
        <v>47</v>
      </c>
      <c r="AP20" s="34">
        <v>121</v>
      </c>
    </row>
    <row r="21" spans="1:42" ht="12.75">
      <c r="A21" s="37">
        <v>3</v>
      </c>
      <c r="B21" s="33" t="str">
        <f>Сидоров!$G$1</f>
        <v>Сидоров С.С.</v>
      </c>
      <c r="C21" s="33" t="str">
        <f>Сидоров!$B$3</f>
        <v>Заступник</v>
      </c>
      <c r="D21" s="8">
        <v>8</v>
      </c>
      <c r="E21" s="8">
        <v>8.15</v>
      </c>
      <c r="F21" s="8">
        <v>7</v>
      </c>
      <c r="G21" s="252" t="s">
        <v>173</v>
      </c>
      <c r="H21" s="252" t="s">
        <v>173</v>
      </c>
      <c r="I21" s="8">
        <v>8.15</v>
      </c>
      <c r="J21" s="8">
        <v>8.15</v>
      </c>
      <c r="K21" s="8">
        <v>8.15</v>
      </c>
      <c r="L21" s="8">
        <v>8.15</v>
      </c>
      <c r="M21" s="8">
        <v>7</v>
      </c>
      <c r="N21" s="252" t="s">
        <v>173</v>
      </c>
      <c r="O21" s="252" t="s">
        <v>173</v>
      </c>
      <c r="P21" s="8">
        <v>8.15</v>
      </c>
      <c r="Q21" s="8">
        <v>8.15</v>
      </c>
      <c r="R21" s="8">
        <v>8.15</v>
      </c>
      <c r="S21" s="8">
        <v>8.15</v>
      </c>
      <c r="T21" s="8">
        <v>7</v>
      </c>
      <c r="U21" s="252" t="s">
        <v>173</v>
      </c>
      <c r="V21" s="252" t="s">
        <v>173</v>
      </c>
      <c r="W21" s="8">
        <v>8.15</v>
      </c>
      <c r="X21" s="8">
        <v>8.15</v>
      </c>
      <c r="Y21" s="8">
        <v>8.15</v>
      </c>
      <c r="Z21" s="8">
        <v>8.15</v>
      </c>
      <c r="AA21" s="8">
        <v>7</v>
      </c>
      <c r="AB21" s="252" t="s">
        <v>173</v>
      </c>
      <c r="AC21" s="252" t="s">
        <v>173</v>
      </c>
      <c r="AD21" s="8">
        <v>8.15</v>
      </c>
      <c r="AE21" s="8">
        <v>8.15</v>
      </c>
      <c r="AF21" s="8">
        <v>8.15</v>
      </c>
      <c r="AG21" s="8"/>
      <c r="AH21" s="8"/>
      <c r="AI21" s="33">
        <f>CEILING(SUM(D21:AH21)/8.15,1)</f>
        <v>21</v>
      </c>
      <c r="AJ21" s="34"/>
      <c r="AK21" s="34"/>
      <c r="AL21" s="34"/>
      <c r="AM21" s="34"/>
      <c r="AN21" s="34"/>
      <c r="AO21" s="40"/>
      <c r="AP21" s="34">
        <v>168</v>
      </c>
    </row>
    <row r="22" spans="1:42" ht="12.75">
      <c r="A22" s="37">
        <v>4</v>
      </c>
      <c r="B22" s="33" t="str">
        <f>Васечкин!$G$1</f>
        <v>Васечкін В.В.</v>
      </c>
      <c r="C22" s="33" t="str">
        <f>Васечкин!$B$3</f>
        <v>Заступник</v>
      </c>
      <c r="D22" s="8">
        <v>8</v>
      </c>
      <c r="E22" s="8">
        <v>8.15</v>
      </c>
      <c r="F22" s="8">
        <v>7</v>
      </c>
      <c r="G22" s="252" t="s">
        <v>173</v>
      </c>
      <c r="H22" s="252" t="s">
        <v>173</v>
      </c>
      <c r="I22" s="8">
        <v>8.15</v>
      </c>
      <c r="J22" s="8">
        <v>8.15</v>
      </c>
      <c r="K22" s="8">
        <v>8.15</v>
      </c>
      <c r="L22" s="8">
        <v>8.15</v>
      </c>
      <c r="M22" s="8">
        <v>7</v>
      </c>
      <c r="N22" s="252" t="s">
        <v>173</v>
      </c>
      <c r="O22" s="252" t="s">
        <v>173</v>
      </c>
      <c r="P22" s="8">
        <v>8.15</v>
      </c>
      <c r="Q22" s="8">
        <v>8.15</v>
      </c>
      <c r="R22" s="8">
        <v>8.15</v>
      </c>
      <c r="S22" s="8">
        <v>8.15</v>
      </c>
      <c r="T22" s="8">
        <v>7</v>
      </c>
      <c r="U22" s="252" t="s">
        <v>173</v>
      </c>
      <c r="V22" s="252" t="s">
        <v>173</v>
      </c>
      <c r="W22" s="8" t="s">
        <v>176</v>
      </c>
      <c r="X22" s="8" t="s">
        <v>176</v>
      </c>
      <c r="Y22" s="8" t="s">
        <v>176</v>
      </c>
      <c r="Z22" s="8" t="s">
        <v>176</v>
      </c>
      <c r="AA22" s="8" t="s">
        <v>176</v>
      </c>
      <c r="AB22" s="8" t="s">
        <v>176</v>
      </c>
      <c r="AC22" s="8" t="s">
        <v>176</v>
      </c>
      <c r="AD22" s="8" t="s">
        <v>176</v>
      </c>
      <c r="AE22" s="8" t="s">
        <v>176</v>
      </c>
      <c r="AF22" s="8" t="s">
        <v>176</v>
      </c>
      <c r="AG22" s="8"/>
      <c r="AH22" s="8"/>
      <c r="AI22" s="33">
        <f>CEILING(SUM(D22:AH22)/8.15,1)</f>
        <v>13</v>
      </c>
      <c r="AJ22" s="34">
        <v>64.45</v>
      </c>
      <c r="AK22" s="34"/>
      <c r="AL22" s="34"/>
      <c r="AM22" s="34"/>
      <c r="AN22" s="34"/>
      <c r="AO22" s="42"/>
      <c r="AP22" s="34">
        <v>103.15</v>
      </c>
    </row>
    <row r="23" ht="12.75"/>
    <row r="24" spans="1:42" s="6" customFormat="1" ht="12.75">
      <c r="A24" s="109"/>
      <c r="B24" s="110"/>
      <c r="C24" s="110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10"/>
      <c r="AJ24" s="149"/>
      <c r="AK24" s="149"/>
      <c r="AL24" s="149"/>
      <c r="AM24" s="149"/>
      <c r="AN24" s="149"/>
      <c r="AP24" s="149"/>
    </row>
    <row r="25" spans="1:42" s="6" customFormat="1" ht="12.75">
      <c r="A25" s="109"/>
      <c r="B25" s="110"/>
      <c r="C25" s="11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10"/>
      <c r="AJ25" s="149"/>
      <c r="AK25" s="149"/>
      <c r="AL25" s="149"/>
      <c r="AM25" s="149"/>
      <c r="AN25" s="149"/>
      <c r="AP25" s="149"/>
    </row>
    <row r="26" spans="1:42" ht="12.75">
      <c r="A26" s="32"/>
      <c r="B26" s="29" t="s">
        <v>189</v>
      </c>
      <c r="C26" s="29"/>
      <c r="D26" s="23"/>
      <c r="E26" s="24"/>
      <c r="F26" s="24"/>
      <c r="G26" s="24"/>
      <c r="H26" s="25"/>
      <c r="I26" s="26"/>
      <c r="J26" s="26"/>
      <c r="K26" s="23"/>
      <c r="L26" s="23"/>
      <c r="M26" s="26"/>
      <c r="N26" s="26"/>
      <c r="O26" s="26"/>
      <c r="P26" s="26"/>
      <c r="Q26" s="26"/>
      <c r="R26" s="23"/>
      <c r="S26" s="23"/>
      <c r="T26" s="26"/>
      <c r="U26" s="26"/>
      <c r="V26" s="26"/>
      <c r="W26" s="26"/>
      <c r="X26" s="26"/>
      <c r="Y26" s="23"/>
      <c r="Z26" s="23"/>
      <c r="AA26" s="26"/>
      <c r="AB26" s="26"/>
      <c r="AC26" s="26"/>
      <c r="AD26" s="26"/>
      <c r="AE26" s="26"/>
      <c r="AF26" s="23"/>
      <c r="AG26" s="23"/>
      <c r="AH26" s="26"/>
      <c r="AI26"/>
      <c r="AJ26" s="2"/>
      <c r="AK26" s="2"/>
      <c r="AL26" s="2"/>
      <c r="AM26" s="2"/>
      <c r="AN26" s="2"/>
      <c r="AP26" s="2"/>
    </row>
    <row r="27" spans="1:42" ht="12.75">
      <c r="A27" s="3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51"/>
      <c r="AK27" s="2" t="s">
        <v>29</v>
      </c>
      <c r="AL27" s="2"/>
      <c r="AM27" s="2"/>
      <c r="AN27" s="2"/>
      <c r="AP27" s="2"/>
    </row>
    <row r="28" spans="1:42" ht="18">
      <c r="A28" s="31"/>
      <c r="B28" s="6"/>
      <c r="C28" s="6"/>
      <c r="D28" s="6"/>
      <c r="E28" s="14" t="s">
        <v>4</v>
      </c>
      <c r="F28" s="6"/>
      <c r="G28" s="6"/>
      <c r="H28" s="6"/>
      <c r="I28" s="6"/>
      <c r="J28" s="9"/>
      <c r="K28" s="6"/>
      <c r="L28" s="11" t="s">
        <v>35</v>
      </c>
      <c r="M28" s="11"/>
      <c r="N28" s="11"/>
      <c r="O28" s="11"/>
      <c r="R28" s="11" t="str">
        <f>$P$4</f>
        <v>2012 року.</v>
      </c>
      <c r="T28" s="15"/>
      <c r="U28" s="11"/>
      <c r="V28" s="11"/>
      <c r="W28" s="11"/>
      <c r="X28" s="11"/>
      <c r="Z28" s="11"/>
      <c r="AA28" s="11"/>
      <c r="AB28" s="14"/>
      <c r="AC28" s="11"/>
      <c r="AD28" s="35" t="str">
        <f>$AD$4</f>
        <v>Керівник</v>
      </c>
      <c r="AE28" s="11"/>
      <c r="AF28" s="11"/>
      <c r="AG28" s="6"/>
      <c r="AH28" s="6"/>
      <c r="AI28" s="6"/>
      <c r="AJ28" s="151"/>
      <c r="AK28" s="2"/>
      <c r="AL28" s="147" t="str">
        <f>$AL$4</f>
        <v>І.І.Іванов</v>
      </c>
      <c r="AM28" s="2"/>
      <c r="AN28" s="2"/>
      <c r="AP28" s="2"/>
    </row>
    <row r="29" spans="1:42" ht="12" customHeight="1">
      <c r="A29" s="255"/>
      <c r="B29" s="260" t="s">
        <v>6</v>
      </c>
      <c r="C29" s="260" t="s">
        <v>0</v>
      </c>
      <c r="D29" s="262" t="s">
        <v>77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4"/>
      <c r="AI29" s="258" t="s">
        <v>5</v>
      </c>
      <c r="AJ29" s="257"/>
      <c r="AK29" s="257"/>
      <c r="AL29" s="257"/>
      <c r="AM29" s="257"/>
      <c r="AN29" s="257"/>
      <c r="AO29" s="257"/>
      <c r="AP29" s="155"/>
    </row>
    <row r="30" spans="1:42" ht="56.25" customHeight="1">
      <c r="A30" s="256"/>
      <c r="B30" s="261"/>
      <c r="C30" s="261"/>
      <c r="D30" s="7">
        <v>1</v>
      </c>
      <c r="E30" s="4">
        <v>2</v>
      </c>
      <c r="F30" s="4">
        <v>3</v>
      </c>
      <c r="G30" s="5">
        <v>4</v>
      </c>
      <c r="H30" s="5">
        <v>5</v>
      </c>
      <c r="I30" s="10">
        <v>6</v>
      </c>
      <c r="J30" s="10">
        <v>7</v>
      </c>
      <c r="K30" s="10">
        <v>8</v>
      </c>
      <c r="L30" s="10">
        <v>9</v>
      </c>
      <c r="M30" s="10">
        <v>10</v>
      </c>
      <c r="N30" s="10">
        <v>11</v>
      </c>
      <c r="O30" s="4">
        <v>12</v>
      </c>
      <c r="P30" s="4">
        <v>13</v>
      </c>
      <c r="Q30" s="4">
        <v>14</v>
      </c>
      <c r="R30" s="4">
        <v>15</v>
      </c>
      <c r="S30" s="4">
        <v>16</v>
      </c>
      <c r="T30" s="4">
        <v>17</v>
      </c>
      <c r="U30" s="16">
        <v>18</v>
      </c>
      <c r="V30" s="4">
        <v>19</v>
      </c>
      <c r="W30" s="4">
        <v>20</v>
      </c>
      <c r="X30" s="4">
        <v>21</v>
      </c>
      <c r="Y30" s="4">
        <v>22</v>
      </c>
      <c r="Z30" s="4">
        <v>23</v>
      </c>
      <c r="AA30" s="4">
        <v>24</v>
      </c>
      <c r="AB30" s="16">
        <v>25</v>
      </c>
      <c r="AC30" s="7">
        <v>26</v>
      </c>
      <c r="AD30" s="7">
        <v>27</v>
      </c>
      <c r="AE30" s="12">
        <v>28</v>
      </c>
      <c r="AF30" s="4">
        <v>29</v>
      </c>
      <c r="AG30" s="4">
        <v>30</v>
      </c>
      <c r="AH30" s="17">
        <v>31</v>
      </c>
      <c r="AI30" s="259"/>
      <c r="AJ30" s="160" t="s">
        <v>7</v>
      </c>
      <c r="AK30" s="160" t="s">
        <v>8</v>
      </c>
      <c r="AL30" s="160" t="s">
        <v>9</v>
      </c>
      <c r="AM30" s="161" t="s">
        <v>86</v>
      </c>
      <c r="AN30" s="160" t="s">
        <v>15</v>
      </c>
      <c r="AO30" s="160" t="s">
        <v>129</v>
      </c>
      <c r="AP30" s="156" t="s">
        <v>14</v>
      </c>
    </row>
    <row r="31" spans="1:42" ht="12.75">
      <c r="A31" s="37"/>
      <c r="B31" s="33" t="str">
        <f>Іванов!$G$1</f>
        <v>Іванов І.І.</v>
      </c>
      <c r="C31" s="33" t="str">
        <f>Іванов!$B$3</f>
        <v>Керівник</v>
      </c>
      <c r="D31" s="8" t="s">
        <v>176</v>
      </c>
      <c r="E31" s="8" t="s">
        <v>176</v>
      </c>
      <c r="F31" s="8">
        <v>7</v>
      </c>
      <c r="G31" s="252" t="s">
        <v>173</v>
      </c>
      <c r="H31" s="8">
        <v>8.15</v>
      </c>
      <c r="I31" s="8">
        <v>8.15</v>
      </c>
      <c r="J31" s="8">
        <v>7</v>
      </c>
      <c r="K31" s="252" t="s">
        <v>173</v>
      </c>
      <c r="L31" s="252" t="s">
        <v>173</v>
      </c>
      <c r="M31" s="252" t="s">
        <v>173</v>
      </c>
      <c r="N31" s="252" t="s">
        <v>173</v>
      </c>
      <c r="O31" s="8">
        <v>8.15</v>
      </c>
      <c r="P31" s="8">
        <v>8.15</v>
      </c>
      <c r="Q31" s="8">
        <v>8.15</v>
      </c>
      <c r="R31" s="8">
        <v>8.15</v>
      </c>
      <c r="S31" s="8">
        <v>7</v>
      </c>
      <c r="T31" s="252" t="s">
        <v>173</v>
      </c>
      <c r="U31" s="252" t="s">
        <v>173</v>
      </c>
      <c r="V31" s="8">
        <v>8.15</v>
      </c>
      <c r="W31" s="8">
        <v>8.15</v>
      </c>
      <c r="X31" s="8">
        <v>8.15</v>
      </c>
      <c r="Y31" s="8">
        <v>8.15</v>
      </c>
      <c r="Z31" s="8">
        <v>7</v>
      </c>
      <c r="AA31" s="252" t="s">
        <v>173</v>
      </c>
      <c r="AB31" s="252" t="s">
        <v>173</v>
      </c>
      <c r="AC31" s="8">
        <v>8.15</v>
      </c>
      <c r="AD31" s="8">
        <v>8.15</v>
      </c>
      <c r="AE31" s="8">
        <v>8.15</v>
      </c>
      <c r="AF31" s="8">
        <v>8.15</v>
      </c>
      <c r="AG31" s="8">
        <v>7</v>
      </c>
      <c r="AH31" s="252" t="s">
        <v>173</v>
      </c>
      <c r="AI31" s="33">
        <f>CEILING(SUM(D31:AH31)/8.15,1)</f>
        <v>19</v>
      </c>
      <c r="AJ31" s="34"/>
      <c r="AK31" s="34"/>
      <c r="AL31" s="34"/>
      <c r="AM31" s="34"/>
      <c r="AN31" s="34"/>
      <c r="AO31" s="41"/>
      <c r="AP31" s="34"/>
    </row>
    <row r="32" spans="1:42" ht="12.75">
      <c r="A32" s="37"/>
      <c r="B32" s="33" t="str">
        <f>Петров!$G$1</f>
        <v>Петров П.П.</v>
      </c>
      <c r="C32" s="33" t="str">
        <f>Петров!$B$3</f>
        <v>Заступник</v>
      </c>
      <c r="D32" s="8">
        <v>8.15</v>
      </c>
      <c r="E32" s="8">
        <v>8.15</v>
      </c>
      <c r="F32" s="8">
        <v>7</v>
      </c>
      <c r="G32" s="252" t="s">
        <v>173</v>
      </c>
      <c r="H32" s="8">
        <v>8.15</v>
      </c>
      <c r="I32" s="8">
        <v>8.15</v>
      </c>
      <c r="J32" s="8">
        <v>7</v>
      </c>
      <c r="K32" s="252" t="s">
        <v>173</v>
      </c>
      <c r="L32" s="252" t="s">
        <v>173</v>
      </c>
      <c r="M32" s="252" t="s">
        <v>173</v>
      </c>
      <c r="N32" s="252" t="s">
        <v>173</v>
      </c>
      <c r="O32" s="8">
        <v>8.15</v>
      </c>
      <c r="P32" s="8">
        <v>8.15</v>
      </c>
      <c r="Q32" s="8">
        <v>8.15</v>
      </c>
      <c r="R32" s="8">
        <v>8.15</v>
      </c>
      <c r="S32" s="8">
        <v>7</v>
      </c>
      <c r="T32" s="252" t="s">
        <v>173</v>
      </c>
      <c r="U32" s="252" t="s">
        <v>173</v>
      </c>
      <c r="V32" s="8">
        <v>8.15</v>
      </c>
      <c r="W32" s="8">
        <v>8.15</v>
      </c>
      <c r="X32" s="8">
        <v>8.15</v>
      </c>
      <c r="Y32" s="8">
        <v>8.15</v>
      </c>
      <c r="Z32" s="8">
        <v>7</v>
      </c>
      <c r="AA32" s="252" t="s">
        <v>173</v>
      </c>
      <c r="AB32" s="252" t="s">
        <v>173</v>
      </c>
      <c r="AC32" s="8">
        <v>8.15</v>
      </c>
      <c r="AD32" s="8">
        <v>8.15</v>
      </c>
      <c r="AE32" s="8">
        <v>8.15</v>
      </c>
      <c r="AF32" s="8">
        <v>8.15</v>
      </c>
      <c r="AG32" s="8">
        <v>7</v>
      </c>
      <c r="AH32" s="252" t="s">
        <v>173</v>
      </c>
      <c r="AI32" s="33">
        <f>CEILING(SUM(D32:AH32)/8.15,1)</f>
        <v>21</v>
      </c>
      <c r="AJ32" s="34"/>
      <c r="AK32" s="34"/>
      <c r="AL32" s="34"/>
      <c r="AM32" s="34"/>
      <c r="AN32" s="34"/>
      <c r="AO32" s="41"/>
      <c r="AP32" s="34"/>
    </row>
    <row r="33" spans="1:42" ht="12.75">
      <c r="A33" s="37"/>
      <c r="B33" s="33" t="str">
        <f>Сидоров!$G$1</f>
        <v>Сидоров С.С.</v>
      </c>
      <c r="C33" s="33" t="str">
        <f>Сидоров!$B$3</f>
        <v>Заступник</v>
      </c>
      <c r="D33" s="8">
        <v>8.15</v>
      </c>
      <c r="E33" s="8">
        <v>8.15</v>
      </c>
      <c r="F33" s="8">
        <v>7</v>
      </c>
      <c r="G33" s="252" t="s">
        <v>173</v>
      </c>
      <c r="H33" s="8">
        <v>8.15</v>
      </c>
      <c r="I33" s="8">
        <v>8.15</v>
      </c>
      <c r="J33" s="8">
        <v>7</v>
      </c>
      <c r="K33" s="252" t="s">
        <v>173</v>
      </c>
      <c r="L33" s="252" t="s">
        <v>173</v>
      </c>
      <c r="M33" s="252" t="s">
        <v>173</v>
      </c>
      <c r="N33" s="252" t="s">
        <v>173</v>
      </c>
      <c r="O33" s="8">
        <v>8.15</v>
      </c>
      <c r="P33" s="8">
        <v>8.15</v>
      </c>
      <c r="Q33" s="8">
        <v>8.15</v>
      </c>
      <c r="R33" s="8">
        <v>8.15</v>
      </c>
      <c r="S33" s="8">
        <v>7</v>
      </c>
      <c r="T33" s="252" t="s">
        <v>173</v>
      </c>
      <c r="U33" s="252" t="s">
        <v>173</v>
      </c>
      <c r="V33" s="8">
        <v>8.15</v>
      </c>
      <c r="W33" s="8">
        <v>8.15</v>
      </c>
      <c r="X33" s="8">
        <v>8.15</v>
      </c>
      <c r="Y33" s="8">
        <v>8.15</v>
      </c>
      <c r="Z33" s="8">
        <v>7</v>
      </c>
      <c r="AA33" s="252" t="s">
        <v>173</v>
      </c>
      <c r="AB33" s="252" t="s">
        <v>173</v>
      </c>
      <c r="AC33" s="8">
        <v>8.15</v>
      </c>
      <c r="AD33" s="8">
        <v>8.15</v>
      </c>
      <c r="AE33" s="8">
        <v>8.15</v>
      </c>
      <c r="AF33" s="8">
        <v>8.15</v>
      </c>
      <c r="AG33" s="8">
        <v>7</v>
      </c>
      <c r="AH33" s="252" t="s">
        <v>173</v>
      </c>
      <c r="AI33" s="33">
        <f>CEILING(SUM(D33:AH33)/8.15,1)</f>
        <v>21</v>
      </c>
      <c r="AJ33" s="34"/>
      <c r="AK33" s="34"/>
      <c r="AL33" s="34"/>
      <c r="AM33" s="34"/>
      <c r="AN33" s="34"/>
      <c r="AO33" s="41"/>
      <c r="AP33" s="34"/>
    </row>
    <row r="34" spans="1:42" ht="12.75">
      <c r="A34" s="37"/>
      <c r="B34" s="33" t="str">
        <f>Васечкин!$G$1</f>
        <v>Васечкін В.В.</v>
      </c>
      <c r="C34" s="33" t="str">
        <f>Васечкин!$B$3</f>
        <v>Заступник</v>
      </c>
      <c r="D34" s="8" t="s">
        <v>176</v>
      </c>
      <c r="E34" s="8" t="s">
        <v>176</v>
      </c>
      <c r="F34" s="8" t="s">
        <v>176</v>
      </c>
      <c r="G34" s="8" t="s">
        <v>176</v>
      </c>
      <c r="H34" s="8">
        <v>8.15</v>
      </c>
      <c r="I34" s="8">
        <v>8.15</v>
      </c>
      <c r="J34" s="8">
        <v>7</v>
      </c>
      <c r="K34" s="252" t="s">
        <v>173</v>
      </c>
      <c r="L34" s="252" t="s">
        <v>173</v>
      </c>
      <c r="M34" s="252" t="s">
        <v>173</v>
      </c>
      <c r="N34" s="252" t="s">
        <v>173</v>
      </c>
      <c r="O34" s="8">
        <v>8.15</v>
      </c>
      <c r="P34" s="8">
        <v>8.15</v>
      </c>
      <c r="Q34" s="8">
        <v>8.15</v>
      </c>
      <c r="R34" s="8">
        <v>8.15</v>
      </c>
      <c r="S34" s="8">
        <v>7</v>
      </c>
      <c r="T34" s="252" t="s">
        <v>173</v>
      </c>
      <c r="U34" s="252" t="s">
        <v>173</v>
      </c>
      <c r="V34" s="8">
        <v>8.15</v>
      </c>
      <c r="W34" s="8">
        <v>8.15</v>
      </c>
      <c r="X34" s="8">
        <v>8.15</v>
      </c>
      <c r="Y34" s="8">
        <v>8.15</v>
      </c>
      <c r="Z34" s="8">
        <v>7</v>
      </c>
      <c r="AA34" s="252" t="s">
        <v>173</v>
      </c>
      <c r="AB34" s="252" t="s">
        <v>173</v>
      </c>
      <c r="AC34" s="8">
        <v>8.15</v>
      </c>
      <c r="AD34" s="8">
        <v>8.15</v>
      </c>
      <c r="AE34" s="8">
        <v>8.15</v>
      </c>
      <c r="AF34" s="8">
        <v>8.15</v>
      </c>
      <c r="AG34" s="8">
        <v>7</v>
      </c>
      <c r="AH34" s="252" t="s">
        <v>173</v>
      </c>
      <c r="AI34" s="33">
        <f>CEILING(SUM(D34:AH34)/8.15,1)</f>
        <v>18</v>
      </c>
      <c r="AJ34" s="34"/>
      <c r="AK34" s="34"/>
      <c r="AL34" s="34"/>
      <c r="AM34" s="34"/>
      <c r="AN34" s="34"/>
      <c r="AO34" s="41"/>
      <c r="AP34" s="34"/>
    </row>
    <row r="35" ht="12.75"/>
    <row r="36" spans="1:42" ht="12.75">
      <c r="A36" s="32"/>
      <c r="B36" s="29" t="s">
        <v>189</v>
      </c>
      <c r="C36" s="29"/>
      <c r="D36" s="23"/>
      <c r="E36" s="24"/>
      <c r="F36" s="24"/>
      <c r="G36" s="24"/>
      <c r="H36" s="25"/>
      <c r="I36" s="26"/>
      <c r="J36" s="26"/>
      <c r="K36" s="23"/>
      <c r="L36" s="23"/>
      <c r="M36" s="26"/>
      <c r="N36" s="26"/>
      <c r="O36" s="26"/>
      <c r="P36" s="26"/>
      <c r="Q36" s="26"/>
      <c r="R36" s="23"/>
      <c r="S36" s="23"/>
      <c r="T36" s="26"/>
      <c r="U36" s="26"/>
      <c r="V36" s="26"/>
      <c r="W36" s="26"/>
      <c r="X36" s="26"/>
      <c r="Y36" s="23"/>
      <c r="Z36" s="23"/>
      <c r="AA36" s="26"/>
      <c r="AB36" s="26"/>
      <c r="AC36" s="26"/>
      <c r="AD36" s="26"/>
      <c r="AE36" s="26"/>
      <c r="AF36" s="23"/>
      <c r="AG36" s="23"/>
      <c r="AH36" s="26"/>
      <c r="AI36" s="29"/>
      <c r="AJ36" s="150"/>
      <c r="AK36" s="150"/>
      <c r="AL36" s="150"/>
      <c r="AM36" s="150"/>
      <c r="AN36" s="150"/>
      <c r="AP36" s="150"/>
    </row>
    <row r="37" spans="1:42" ht="12.75">
      <c r="A37" s="32"/>
      <c r="D37" s="23"/>
      <c r="E37" s="24"/>
      <c r="F37" s="24"/>
      <c r="G37" s="24"/>
      <c r="H37" s="25"/>
      <c r="I37" s="26"/>
      <c r="J37" s="26"/>
      <c r="K37" s="23"/>
      <c r="L37" s="23"/>
      <c r="M37" s="26"/>
      <c r="N37" s="26"/>
      <c r="O37" s="26"/>
      <c r="P37" s="26"/>
      <c r="Q37" s="26"/>
      <c r="R37" s="23"/>
      <c r="S37" s="23"/>
      <c r="T37" s="26"/>
      <c r="U37" s="26"/>
      <c r="V37" s="26"/>
      <c r="W37" s="26"/>
      <c r="X37" s="26"/>
      <c r="Y37" s="23"/>
      <c r="Z37" s="23"/>
      <c r="AA37" s="26"/>
      <c r="AB37" s="26"/>
      <c r="AC37" s="26"/>
      <c r="AD37" s="26"/>
      <c r="AE37" s="26"/>
      <c r="AF37" s="23"/>
      <c r="AG37" s="23"/>
      <c r="AH37" s="26"/>
      <c r="AI37" s="29"/>
      <c r="AJ37" s="150"/>
      <c r="AK37" s="254" t="s">
        <v>29</v>
      </c>
      <c r="AL37" s="254"/>
      <c r="AM37" s="254"/>
      <c r="AN37" s="254"/>
      <c r="AP37" s="150"/>
    </row>
    <row r="38" spans="1:42" ht="18">
      <c r="A38" s="31"/>
      <c r="D38" s="6"/>
      <c r="E38" s="14" t="s">
        <v>4</v>
      </c>
      <c r="F38" s="3"/>
      <c r="G38" s="3"/>
      <c r="H38" s="3"/>
      <c r="I38" s="6"/>
      <c r="J38" s="9"/>
      <c r="K38" s="6"/>
      <c r="L38" s="11" t="s">
        <v>36</v>
      </c>
      <c r="M38" s="11"/>
      <c r="N38" s="11"/>
      <c r="O38" s="11"/>
      <c r="P38" s="11"/>
      <c r="Q38" s="11" t="str">
        <f>$P$4</f>
        <v>2012 року.</v>
      </c>
      <c r="R38" s="11"/>
      <c r="T38" s="15"/>
      <c r="U38" s="11"/>
      <c r="V38" s="11"/>
      <c r="W38" s="11"/>
      <c r="X38" s="11"/>
      <c r="Z38" s="11"/>
      <c r="AA38" s="11"/>
      <c r="AB38" s="14"/>
      <c r="AC38" s="11"/>
      <c r="AD38" s="35" t="str">
        <f>$AD$4</f>
        <v>Керівник</v>
      </c>
      <c r="AE38" s="11"/>
      <c r="AF38" s="11"/>
      <c r="AG38" s="35"/>
      <c r="AH38" s="35"/>
      <c r="AI38" s="35"/>
      <c r="AJ38" s="148"/>
      <c r="AK38" s="147"/>
      <c r="AL38" s="147" t="str">
        <f>$AL$4</f>
        <v>І.І.Іванов</v>
      </c>
      <c r="AM38" s="147"/>
      <c r="AN38" s="153"/>
      <c r="AP38" s="154"/>
    </row>
    <row r="39" spans="1:42" ht="12" customHeight="1">
      <c r="A39" s="255"/>
      <c r="B39" s="260" t="s">
        <v>6</v>
      </c>
      <c r="C39" s="260" t="s">
        <v>0</v>
      </c>
      <c r="D39" s="262" t="s">
        <v>77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4"/>
      <c r="AI39" s="258" t="s">
        <v>5</v>
      </c>
      <c r="AJ39" s="257"/>
      <c r="AK39" s="257"/>
      <c r="AL39" s="257"/>
      <c r="AM39" s="257"/>
      <c r="AN39" s="257"/>
      <c r="AO39" s="257"/>
      <c r="AP39" s="155"/>
    </row>
    <row r="40" spans="1:42" ht="55.5" customHeight="1">
      <c r="A40" s="256"/>
      <c r="B40" s="261"/>
      <c r="C40" s="261"/>
      <c r="D40" s="7">
        <v>1</v>
      </c>
      <c r="E40" s="4">
        <v>2</v>
      </c>
      <c r="F40" s="4">
        <v>3</v>
      </c>
      <c r="G40" s="5">
        <v>4</v>
      </c>
      <c r="H40" s="5">
        <v>5</v>
      </c>
      <c r="I40" s="10">
        <v>6</v>
      </c>
      <c r="J40" s="10">
        <v>7</v>
      </c>
      <c r="K40" s="10">
        <v>8</v>
      </c>
      <c r="L40" s="10">
        <v>9</v>
      </c>
      <c r="M40" s="10">
        <v>10</v>
      </c>
      <c r="N40" s="10">
        <v>11</v>
      </c>
      <c r="O40" s="4">
        <v>12</v>
      </c>
      <c r="P40" s="4">
        <v>13</v>
      </c>
      <c r="Q40" s="4">
        <v>14</v>
      </c>
      <c r="R40" s="4">
        <v>15</v>
      </c>
      <c r="S40" s="4">
        <v>16</v>
      </c>
      <c r="T40" s="4">
        <v>17</v>
      </c>
      <c r="U40" s="16">
        <v>18</v>
      </c>
      <c r="V40" s="4">
        <v>19</v>
      </c>
      <c r="W40" s="4">
        <v>20</v>
      </c>
      <c r="X40" s="4">
        <v>21</v>
      </c>
      <c r="Y40" s="4">
        <v>22</v>
      </c>
      <c r="Z40" s="4">
        <v>23</v>
      </c>
      <c r="AA40" s="4">
        <v>24</v>
      </c>
      <c r="AB40" s="16">
        <v>25</v>
      </c>
      <c r="AC40" s="7">
        <v>26</v>
      </c>
      <c r="AD40" s="7">
        <v>27</v>
      </c>
      <c r="AE40" s="12">
        <v>28</v>
      </c>
      <c r="AF40" s="4">
        <v>29</v>
      </c>
      <c r="AG40" s="4">
        <v>30</v>
      </c>
      <c r="AH40" s="17">
        <v>31</v>
      </c>
      <c r="AI40" s="259"/>
      <c r="AJ40" s="160" t="s">
        <v>7</v>
      </c>
      <c r="AK40" s="160" t="s">
        <v>8</v>
      </c>
      <c r="AL40" s="160" t="s">
        <v>9</v>
      </c>
      <c r="AM40" s="161" t="s">
        <v>86</v>
      </c>
      <c r="AN40" s="160" t="s">
        <v>15</v>
      </c>
      <c r="AO40" s="160" t="s">
        <v>129</v>
      </c>
      <c r="AP40" s="156" t="s">
        <v>14</v>
      </c>
    </row>
    <row r="41" spans="1:42" ht="12.75" customHeight="1">
      <c r="A41" s="37"/>
      <c r="B41" s="33" t="str">
        <f>Іванов!$G$1</f>
        <v>Іванов І.І.</v>
      </c>
      <c r="C41" s="33" t="str">
        <f>Іванов!$B$3</f>
        <v>Керівник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7"/>
      <c r="AI41" s="33">
        <f>CEILING(SUM(D41:AH41)/8.15,1)</f>
        <v>0</v>
      </c>
      <c r="AJ41" s="160"/>
      <c r="AK41" s="160"/>
      <c r="AL41" s="160"/>
      <c r="AM41" s="161"/>
      <c r="AN41" s="160"/>
      <c r="AO41" s="34"/>
      <c r="AP41" s="34"/>
    </row>
    <row r="42" spans="1:42" ht="12.75">
      <c r="A42" s="37"/>
      <c r="B42" s="33" t="str">
        <f>Петров!$G$1</f>
        <v>Петров П.П.</v>
      </c>
      <c r="C42" s="33" t="str">
        <f>Петров!$B$3</f>
        <v>Заступник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33">
        <f>CEILING(SUM(D42:AH42)/8.15,1)</f>
        <v>0</v>
      </c>
      <c r="AJ42" s="34"/>
      <c r="AK42" s="34"/>
      <c r="AL42" s="34"/>
      <c r="AM42" s="34"/>
      <c r="AN42" s="34"/>
      <c r="AO42" s="226"/>
      <c r="AP42" s="34"/>
    </row>
    <row r="43" spans="1:42" ht="12.75">
      <c r="A43" s="37"/>
      <c r="B43" s="33" t="str">
        <f>Сидоров!$G$1</f>
        <v>Сидоров С.С.</v>
      </c>
      <c r="C43" s="33" t="str">
        <f>Сидоров!$B$3</f>
        <v>Заступник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33">
        <f>CEILING(SUM(D43:AH43)/8.15,1)</f>
        <v>0</v>
      </c>
      <c r="AJ43" s="34"/>
      <c r="AK43" s="34"/>
      <c r="AL43" s="34"/>
      <c r="AM43" s="34"/>
      <c r="AN43" s="34"/>
      <c r="AO43" s="226"/>
      <c r="AP43" s="34"/>
    </row>
    <row r="44" spans="1:42" ht="12.75">
      <c r="A44" s="37"/>
      <c r="B44" s="33" t="str">
        <f>Васечкин!$G$1</f>
        <v>Васечкін В.В.</v>
      </c>
      <c r="C44" s="33" t="str">
        <f>Васечкин!$B$3</f>
        <v>Заступник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33">
        <f>CEILING(SUM(D44:AH44)/8.15,1)</f>
        <v>0</v>
      </c>
      <c r="AJ44" s="34"/>
      <c r="AK44" s="34"/>
      <c r="AL44" s="34"/>
      <c r="AM44" s="34"/>
      <c r="AN44" s="34"/>
      <c r="AO44" s="226"/>
      <c r="AP44" s="34"/>
    </row>
    <row r="45" ht="12.75"/>
    <row r="46" spans="1:42" ht="12.75">
      <c r="A46" s="32"/>
      <c r="B46" s="29" t="s">
        <v>189</v>
      </c>
      <c r="C46" s="29"/>
      <c r="D46" s="23"/>
      <c r="E46" s="24"/>
      <c r="F46" s="24"/>
      <c r="G46" s="24"/>
      <c r="H46" s="25"/>
      <c r="I46" s="26"/>
      <c r="J46" s="26"/>
      <c r="K46" s="23"/>
      <c r="L46" s="23"/>
      <c r="M46" s="26"/>
      <c r="N46" s="26"/>
      <c r="O46" s="26"/>
      <c r="P46" s="26"/>
      <c r="Q46" s="26"/>
      <c r="R46" s="23"/>
      <c r="S46" s="23"/>
      <c r="T46" s="26"/>
      <c r="U46" s="26"/>
      <c r="V46" s="26"/>
      <c r="W46" s="26"/>
      <c r="X46" s="26"/>
      <c r="Y46" s="23"/>
      <c r="Z46" s="23"/>
      <c r="AA46" s="26"/>
      <c r="AB46" s="26"/>
      <c r="AC46" s="26"/>
      <c r="AD46" s="26"/>
      <c r="AE46" s="26"/>
      <c r="AF46" s="23"/>
      <c r="AG46" s="23"/>
      <c r="AH46" s="26"/>
      <c r="AI46" s="29"/>
      <c r="AJ46" s="150"/>
      <c r="AK46" s="150"/>
      <c r="AL46" s="150"/>
      <c r="AM46" s="150"/>
      <c r="AN46" s="150"/>
      <c r="AP46" s="150"/>
    </row>
    <row r="47" spans="1:42" ht="12.75">
      <c r="A47" s="32"/>
      <c r="B47" s="29"/>
      <c r="C47" s="29"/>
      <c r="D47" s="23"/>
      <c r="E47" s="24"/>
      <c r="F47" s="24"/>
      <c r="G47" s="24"/>
      <c r="H47" s="25"/>
      <c r="I47" s="26"/>
      <c r="J47" s="26"/>
      <c r="K47" s="23"/>
      <c r="L47" s="23"/>
      <c r="M47" s="26"/>
      <c r="N47" s="26"/>
      <c r="O47" s="26"/>
      <c r="P47" s="26"/>
      <c r="Q47" s="26"/>
      <c r="R47" s="23"/>
      <c r="S47" s="23"/>
      <c r="T47" s="26"/>
      <c r="U47" s="26"/>
      <c r="V47" s="26"/>
      <c r="W47" s="26"/>
      <c r="X47" s="26"/>
      <c r="Y47" s="23"/>
      <c r="Z47" s="23"/>
      <c r="AA47" s="26"/>
      <c r="AB47" s="26"/>
      <c r="AC47" s="26"/>
      <c r="AD47" s="26"/>
      <c r="AE47" s="26"/>
      <c r="AF47" s="23"/>
      <c r="AG47" s="23"/>
      <c r="AH47" s="26"/>
      <c r="AI47" s="29"/>
      <c r="AJ47" s="150"/>
      <c r="AK47" s="254" t="s">
        <v>29</v>
      </c>
      <c r="AL47" s="254"/>
      <c r="AM47" s="254"/>
      <c r="AN47" s="254"/>
      <c r="AP47" s="150"/>
    </row>
    <row r="48" spans="1:42" ht="15" customHeight="1">
      <c r="A48" s="31"/>
      <c r="B48" s="28"/>
      <c r="D48" s="6"/>
      <c r="E48" s="14" t="s">
        <v>4</v>
      </c>
      <c r="F48" s="3"/>
      <c r="G48" s="3"/>
      <c r="H48" s="3"/>
      <c r="I48" s="6"/>
      <c r="J48" s="9"/>
      <c r="K48" s="6"/>
      <c r="L48" s="11" t="s">
        <v>37</v>
      </c>
      <c r="M48" s="11"/>
      <c r="N48" s="11"/>
      <c r="O48" s="11"/>
      <c r="P48" s="11"/>
      <c r="Q48" s="11" t="str">
        <f>$P$4</f>
        <v>2012 року.</v>
      </c>
      <c r="R48" s="11"/>
      <c r="T48" s="15"/>
      <c r="U48" s="11"/>
      <c r="V48" s="11"/>
      <c r="W48" s="11"/>
      <c r="X48" s="11"/>
      <c r="Z48" s="11"/>
      <c r="AA48" s="11"/>
      <c r="AB48" s="14"/>
      <c r="AC48" s="11"/>
      <c r="AD48" s="35" t="str">
        <f>$AD$4</f>
        <v>Керівник</v>
      </c>
      <c r="AE48" s="11"/>
      <c r="AF48" s="11"/>
      <c r="AG48" s="35"/>
      <c r="AH48" s="35"/>
      <c r="AI48" s="35"/>
      <c r="AJ48" s="148"/>
      <c r="AK48" s="147"/>
      <c r="AL48" s="147" t="str">
        <f>$AL$4</f>
        <v>І.І.Іванов</v>
      </c>
      <c r="AM48" s="147"/>
      <c r="AN48" s="153"/>
      <c r="AP48" s="154"/>
    </row>
    <row r="49" spans="1:42" ht="12" customHeight="1">
      <c r="A49" s="255"/>
      <c r="B49" s="260" t="s">
        <v>6</v>
      </c>
      <c r="C49" s="260" t="s">
        <v>0</v>
      </c>
      <c r="D49" s="262" t="s">
        <v>77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4"/>
      <c r="AI49" s="258" t="s">
        <v>5</v>
      </c>
      <c r="AJ49" s="257"/>
      <c r="AK49" s="257"/>
      <c r="AL49" s="257"/>
      <c r="AM49" s="257"/>
      <c r="AN49" s="257"/>
      <c r="AO49" s="257"/>
      <c r="AP49" s="155"/>
    </row>
    <row r="50" spans="1:42" ht="63.75" customHeight="1">
      <c r="A50" s="256"/>
      <c r="B50" s="261"/>
      <c r="C50" s="261"/>
      <c r="D50" s="7">
        <v>1</v>
      </c>
      <c r="E50" s="4">
        <v>2</v>
      </c>
      <c r="F50" s="4">
        <v>3</v>
      </c>
      <c r="G50" s="5">
        <v>4</v>
      </c>
      <c r="H50" s="5">
        <v>5</v>
      </c>
      <c r="I50" s="10">
        <v>6</v>
      </c>
      <c r="J50" s="10">
        <v>7</v>
      </c>
      <c r="K50" s="10">
        <v>8</v>
      </c>
      <c r="L50" s="10">
        <v>9</v>
      </c>
      <c r="M50" s="10">
        <v>10</v>
      </c>
      <c r="N50" s="10">
        <v>11</v>
      </c>
      <c r="O50" s="4">
        <v>12</v>
      </c>
      <c r="P50" s="4">
        <v>13</v>
      </c>
      <c r="Q50" s="4">
        <v>14</v>
      </c>
      <c r="R50" s="4">
        <v>15</v>
      </c>
      <c r="S50" s="4">
        <v>16</v>
      </c>
      <c r="T50" s="4">
        <v>17</v>
      </c>
      <c r="U50" s="16">
        <v>18</v>
      </c>
      <c r="V50" s="4">
        <v>19</v>
      </c>
      <c r="W50" s="4">
        <v>20</v>
      </c>
      <c r="X50" s="4">
        <v>21</v>
      </c>
      <c r="Y50" s="4">
        <v>22</v>
      </c>
      <c r="Z50" s="4">
        <v>23</v>
      </c>
      <c r="AA50" s="4">
        <v>24</v>
      </c>
      <c r="AB50" s="16">
        <v>25</v>
      </c>
      <c r="AC50" s="7">
        <v>26</v>
      </c>
      <c r="AD50" s="7">
        <v>27</v>
      </c>
      <c r="AE50" s="12">
        <v>28</v>
      </c>
      <c r="AF50" s="4">
        <v>29</v>
      </c>
      <c r="AG50" s="4">
        <v>30</v>
      </c>
      <c r="AH50" s="17">
        <v>31</v>
      </c>
      <c r="AI50" s="259"/>
      <c r="AJ50" s="160" t="s">
        <v>7</v>
      </c>
      <c r="AK50" s="160" t="s">
        <v>8</v>
      </c>
      <c r="AL50" s="160" t="s">
        <v>9</v>
      </c>
      <c r="AM50" s="161" t="s">
        <v>86</v>
      </c>
      <c r="AN50" s="160" t="s">
        <v>15</v>
      </c>
      <c r="AO50" s="160" t="s">
        <v>129</v>
      </c>
      <c r="AP50" s="156" t="s">
        <v>14</v>
      </c>
    </row>
    <row r="51" spans="1:42" ht="12" customHeight="1">
      <c r="A51" s="37"/>
      <c r="B51" s="33" t="str">
        <f>Іванов!$G$1</f>
        <v>Іванов І.І.</v>
      </c>
      <c r="C51" s="33" t="str">
        <f>Іванов!$B$3</f>
        <v>Керівник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33">
        <f>CEILING(SUM(D51:AH51)/8.15,1)</f>
        <v>0</v>
      </c>
      <c r="AJ51" s="34"/>
      <c r="AK51" s="34"/>
      <c r="AL51" s="34"/>
      <c r="AM51" s="34"/>
      <c r="AN51" s="34"/>
      <c r="AO51" s="41"/>
      <c r="AP51" s="34"/>
    </row>
    <row r="52" spans="1:42" ht="13.5" customHeight="1">
      <c r="A52" s="37"/>
      <c r="B52" s="33" t="str">
        <f>Петров!$G$1</f>
        <v>Петров П.П.</v>
      </c>
      <c r="C52" s="33" t="str">
        <f>Петров!$B$3</f>
        <v>Заступник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33">
        <f>CEILING(SUM(D52:AH52)/8.15,1)</f>
        <v>0</v>
      </c>
      <c r="AJ52" s="34"/>
      <c r="AK52" s="34"/>
      <c r="AL52" s="34"/>
      <c r="AM52" s="34"/>
      <c r="AN52" s="34"/>
      <c r="AO52" s="41"/>
      <c r="AP52" s="34"/>
    </row>
    <row r="53" spans="1:42" ht="13.5" customHeight="1">
      <c r="A53" s="37"/>
      <c r="B53" s="33" t="str">
        <f>Сидоров!$G$1</f>
        <v>Сидоров С.С.</v>
      </c>
      <c r="C53" s="33" t="str">
        <f>Сидоров!$B$3</f>
        <v>Заступник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33">
        <f>CEILING(SUM(D53:AH53)/8.15,1)</f>
        <v>0</v>
      </c>
      <c r="AJ53" s="34"/>
      <c r="AK53" s="34"/>
      <c r="AL53" s="34"/>
      <c r="AM53" s="34"/>
      <c r="AN53" s="34"/>
      <c r="AO53" s="41"/>
      <c r="AP53" s="34"/>
    </row>
    <row r="54" spans="1:42" ht="13.5" customHeight="1">
      <c r="A54" s="37"/>
      <c r="B54" s="33" t="str">
        <f>Васечкин!$G$1</f>
        <v>Васечкін В.В.</v>
      </c>
      <c r="C54" s="33" t="str">
        <f>Васечкин!$B$3</f>
        <v>Заступник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33">
        <f>CEILING(SUM(D54:AH54)/8.15,1)</f>
        <v>0</v>
      </c>
      <c r="AJ54" s="34"/>
      <c r="AK54" s="34"/>
      <c r="AL54" s="34"/>
      <c r="AM54" s="34"/>
      <c r="AN54" s="34"/>
      <c r="AO54" s="41"/>
      <c r="AP54" s="34"/>
    </row>
    <row r="55" spans="1:3" ht="12">
      <c r="A55" s="32"/>
      <c r="B55" s="29"/>
      <c r="C55" s="29"/>
    </row>
    <row r="56" spans="1:42" ht="12.75">
      <c r="A56" s="32"/>
      <c r="B56" s="29" t="s">
        <v>189</v>
      </c>
      <c r="C56" s="29"/>
      <c r="D56" s="23"/>
      <c r="E56" s="24"/>
      <c r="F56" s="24"/>
      <c r="G56" s="24"/>
      <c r="H56" s="25"/>
      <c r="I56" s="26"/>
      <c r="J56" s="26"/>
      <c r="K56" s="23"/>
      <c r="L56" s="23"/>
      <c r="M56" s="26"/>
      <c r="N56" s="26"/>
      <c r="O56" s="26"/>
      <c r="P56" s="26"/>
      <c r="Q56" s="26"/>
      <c r="R56" s="23"/>
      <c r="S56" s="23"/>
      <c r="T56" s="26"/>
      <c r="U56" s="26"/>
      <c r="V56" s="26"/>
      <c r="W56" s="26"/>
      <c r="X56" s="26"/>
      <c r="Y56" s="23"/>
      <c r="Z56" s="23"/>
      <c r="AA56" s="26"/>
      <c r="AB56" s="26"/>
      <c r="AC56" s="26"/>
      <c r="AD56" s="26"/>
      <c r="AE56" s="26"/>
      <c r="AF56" s="23"/>
      <c r="AG56" s="23"/>
      <c r="AH56" s="26"/>
      <c r="AI56" s="29"/>
      <c r="AJ56" s="150"/>
      <c r="AK56" s="150"/>
      <c r="AL56" s="150"/>
      <c r="AM56" s="150"/>
      <c r="AN56" s="150"/>
      <c r="AP56" s="150"/>
    </row>
    <row r="57" spans="1:42" s="118" customFormat="1" ht="12.75">
      <c r="A57" s="120"/>
      <c r="B57" s="121"/>
      <c r="C57" s="121"/>
      <c r="D57" s="122"/>
      <c r="E57" s="123"/>
      <c r="F57" s="123"/>
      <c r="G57" s="123"/>
      <c r="H57" s="124"/>
      <c r="I57" s="125"/>
      <c r="J57" s="125"/>
      <c r="K57" s="122"/>
      <c r="L57" s="122"/>
      <c r="M57" s="125"/>
      <c r="N57" s="125"/>
      <c r="O57" s="125"/>
      <c r="P57" s="125"/>
      <c r="Q57" s="125"/>
      <c r="R57" s="122"/>
      <c r="S57" s="122"/>
      <c r="T57" s="125"/>
      <c r="U57" s="125"/>
      <c r="V57" s="125"/>
      <c r="W57" s="125"/>
      <c r="X57" s="125"/>
      <c r="Y57" s="122"/>
      <c r="Z57" s="122"/>
      <c r="AA57" s="125"/>
      <c r="AB57" s="125"/>
      <c r="AC57" s="125"/>
      <c r="AD57" s="125"/>
      <c r="AE57" s="125"/>
      <c r="AF57" s="122"/>
      <c r="AG57" s="122"/>
      <c r="AH57" s="125"/>
      <c r="AI57" s="121"/>
      <c r="AJ57" s="152"/>
      <c r="AK57" s="265" t="s">
        <v>29</v>
      </c>
      <c r="AL57" s="265"/>
      <c r="AM57" s="265"/>
      <c r="AN57" s="265"/>
      <c r="AP57" s="152"/>
    </row>
    <row r="58" spans="1:42" s="118" customFormat="1" ht="18.75" customHeight="1">
      <c r="A58" s="126"/>
      <c r="B58" s="127"/>
      <c r="C58" s="119"/>
      <c r="D58" s="128"/>
      <c r="E58" s="129" t="s">
        <v>4</v>
      </c>
      <c r="F58" s="130"/>
      <c r="G58" s="130"/>
      <c r="H58" s="130"/>
      <c r="I58" s="128"/>
      <c r="J58" s="131"/>
      <c r="K58" s="128"/>
      <c r="L58" s="132" t="s">
        <v>38</v>
      </c>
      <c r="M58" s="132"/>
      <c r="N58" s="132"/>
      <c r="O58" s="132"/>
      <c r="P58" s="132"/>
      <c r="Q58" s="132" t="str">
        <f>$P$4</f>
        <v>2012 року.</v>
      </c>
      <c r="R58" s="132"/>
      <c r="T58" s="133"/>
      <c r="U58" s="132"/>
      <c r="V58" s="132"/>
      <c r="W58" s="132"/>
      <c r="X58" s="132"/>
      <c r="Z58" s="132"/>
      <c r="AA58" s="132"/>
      <c r="AB58" s="129"/>
      <c r="AC58" s="132"/>
      <c r="AD58" s="35" t="str">
        <f>$AD$4</f>
        <v>Керівник</v>
      </c>
      <c r="AE58" s="132"/>
      <c r="AF58" s="132"/>
      <c r="AG58" s="134"/>
      <c r="AH58" s="134"/>
      <c r="AI58" s="134"/>
      <c r="AJ58" s="162"/>
      <c r="AK58" s="157"/>
      <c r="AL58" s="147" t="str">
        <f>$AL$4</f>
        <v>І.І.Іванов</v>
      </c>
      <c r="AM58" s="157"/>
      <c r="AN58" s="163"/>
      <c r="AP58" s="158"/>
    </row>
    <row r="59" spans="1:42" s="118" customFormat="1" ht="12" customHeight="1">
      <c r="A59" s="272"/>
      <c r="B59" s="266" t="s">
        <v>6</v>
      </c>
      <c r="C59" s="266" t="s">
        <v>0</v>
      </c>
      <c r="D59" s="274" t="s">
        <v>77</v>
      </c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6"/>
      <c r="AI59" s="268" t="s">
        <v>5</v>
      </c>
      <c r="AJ59" s="257"/>
      <c r="AK59" s="257"/>
      <c r="AL59" s="257"/>
      <c r="AM59" s="257"/>
      <c r="AN59" s="257"/>
      <c r="AO59" s="257"/>
      <c r="AP59" s="155"/>
    </row>
    <row r="60" spans="1:42" s="118" customFormat="1" ht="66" customHeight="1">
      <c r="A60" s="273"/>
      <c r="B60" s="267"/>
      <c r="C60" s="267"/>
      <c r="D60" s="135">
        <v>1</v>
      </c>
      <c r="E60" s="135">
        <v>2</v>
      </c>
      <c r="F60" s="135">
        <v>3</v>
      </c>
      <c r="G60" s="136">
        <v>4</v>
      </c>
      <c r="H60" s="136">
        <v>5</v>
      </c>
      <c r="I60" s="137">
        <v>6</v>
      </c>
      <c r="J60" s="137">
        <v>7</v>
      </c>
      <c r="K60" s="137">
        <v>8</v>
      </c>
      <c r="L60" s="137">
        <v>9</v>
      </c>
      <c r="M60" s="137">
        <v>10</v>
      </c>
      <c r="N60" s="137">
        <v>11</v>
      </c>
      <c r="O60" s="135">
        <v>12</v>
      </c>
      <c r="P60" s="135">
        <v>13</v>
      </c>
      <c r="Q60" s="135">
        <v>14</v>
      </c>
      <c r="R60" s="135">
        <v>15</v>
      </c>
      <c r="S60" s="135">
        <v>16</v>
      </c>
      <c r="T60" s="135">
        <v>17</v>
      </c>
      <c r="U60" s="138">
        <v>18</v>
      </c>
      <c r="V60" s="135">
        <v>19</v>
      </c>
      <c r="W60" s="135">
        <v>20</v>
      </c>
      <c r="X60" s="135">
        <v>21</v>
      </c>
      <c r="Y60" s="135">
        <v>22</v>
      </c>
      <c r="Z60" s="135">
        <v>23</v>
      </c>
      <c r="AA60" s="135">
        <v>24</v>
      </c>
      <c r="AB60" s="138">
        <v>25</v>
      </c>
      <c r="AC60" s="135">
        <v>26</v>
      </c>
      <c r="AD60" s="135">
        <v>27</v>
      </c>
      <c r="AE60" s="139">
        <v>28</v>
      </c>
      <c r="AF60" s="135">
        <v>29</v>
      </c>
      <c r="AG60" s="135">
        <v>30</v>
      </c>
      <c r="AH60" s="140">
        <v>31</v>
      </c>
      <c r="AI60" s="269"/>
      <c r="AJ60" s="160" t="s">
        <v>7</v>
      </c>
      <c r="AK60" s="160" t="s">
        <v>8</v>
      </c>
      <c r="AL60" s="160" t="s">
        <v>9</v>
      </c>
      <c r="AM60" s="161" t="s">
        <v>86</v>
      </c>
      <c r="AN60" s="160" t="s">
        <v>15</v>
      </c>
      <c r="AO60" s="160" t="s">
        <v>129</v>
      </c>
      <c r="AP60" s="156" t="s">
        <v>14</v>
      </c>
    </row>
    <row r="61" spans="1:42" s="118" customFormat="1" ht="12.75" customHeight="1">
      <c r="A61" s="37"/>
      <c r="B61" s="33" t="str">
        <f>Іванов!$G$1</f>
        <v>Іванов І.І.</v>
      </c>
      <c r="C61" s="33" t="str">
        <f>Іванов!$B$3</f>
        <v>Керівник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141"/>
      <c r="AI61" s="142">
        <f>CEILING(SUM(D61:AH61)/8.15,1)</f>
        <v>0</v>
      </c>
      <c r="AJ61" s="143"/>
      <c r="AK61" s="143"/>
      <c r="AL61" s="143"/>
      <c r="AM61" s="143"/>
      <c r="AN61" s="143"/>
      <c r="AO61" s="40"/>
      <c r="AP61" s="143"/>
    </row>
    <row r="62" spans="1:42" s="118" customFormat="1" ht="12.75" customHeight="1">
      <c r="A62" s="37"/>
      <c r="B62" s="33" t="str">
        <f>Петров!$G$1</f>
        <v>Петров П.П.</v>
      </c>
      <c r="C62" s="33" t="str">
        <f>Петров!$B$3</f>
        <v>Заступник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41"/>
      <c r="AI62" s="142">
        <f>CEILING(SUM(D62:AH62)/8.15,1)</f>
        <v>0</v>
      </c>
      <c r="AJ62" s="143"/>
      <c r="AK62" s="143"/>
      <c r="AL62" s="143"/>
      <c r="AM62" s="143"/>
      <c r="AN62" s="143"/>
      <c r="AO62" s="40"/>
      <c r="AP62" s="143"/>
    </row>
    <row r="63" spans="1:42" s="118" customFormat="1" ht="12.75" customHeight="1">
      <c r="A63" s="37"/>
      <c r="B63" s="33" t="str">
        <f>Сидоров!$G$1</f>
        <v>Сидоров С.С.</v>
      </c>
      <c r="C63" s="33" t="str">
        <f>Сидоров!$B$3</f>
        <v>Заступник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41"/>
      <c r="AI63" s="142">
        <f>CEILING(SUM(D63:AH63)/8.15,1)</f>
        <v>0</v>
      </c>
      <c r="AJ63" s="143"/>
      <c r="AK63" s="143"/>
      <c r="AL63" s="143"/>
      <c r="AM63" s="143"/>
      <c r="AN63" s="143"/>
      <c r="AO63" s="40"/>
      <c r="AP63" s="143"/>
    </row>
    <row r="64" spans="1:42" s="118" customFormat="1" ht="12.75" customHeight="1">
      <c r="A64" s="37"/>
      <c r="B64" s="33" t="str">
        <f>Васечкин!$G$1</f>
        <v>Васечкін В.В.</v>
      </c>
      <c r="C64" s="33" t="str">
        <f>Васечкин!$B$3</f>
        <v>Заступник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41"/>
      <c r="AI64" s="142">
        <f>CEILING(SUM(D64:AH64)/8.15,1)</f>
        <v>0</v>
      </c>
      <c r="AJ64" s="143"/>
      <c r="AK64" s="143"/>
      <c r="AL64" s="143"/>
      <c r="AM64" s="143"/>
      <c r="AN64" s="143"/>
      <c r="AO64" s="42"/>
      <c r="AP64" s="143"/>
    </row>
    <row r="65" ht="12.75"/>
    <row r="66" spans="1:42" s="118" customFormat="1" ht="12.75">
      <c r="A66" s="120"/>
      <c r="B66" s="29" t="s">
        <v>189</v>
      </c>
      <c r="C66" s="121"/>
      <c r="D66" s="122"/>
      <c r="E66" s="123"/>
      <c r="F66" s="123"/>
      <c r="G66" s="123"/>
      <c r="H66" s="124"/>
      <c r="I66" s="125"/>
      <c r="J66" s="125"/>
      <c r="K66" s="122"/>
      <c r="L66" s="122"/>
      <c r="M66" s="125"/>
      <c r="N66" s="125"/>
      <c r="O66" s="125"/>
      <c r="P66" s="125"/>
      <c r="Q66" s="125"/>
      <c r="R66" s="122"/>
      <c r="S66" s="122"/>
      <c r="T66" s="125"/>
      <c r="U66" s="125"/>
      <c r="V66" s="125"/>
      <c r="W66" s="125"/>
      <c r="X66" s="125"/>
      <c r="Y66" s="122"/>
      <c r="Z66" s="122"/>
      <c r="AA66" s="125"/>
      <c r="AB66" s="125"/>
      <c r="AC66" s="125"/>
      <c r="AD66" s="125"/>
      <c r="AE66" s="125"/>
      <c r="AF66" s="122"/>
      <c r="AG66" s="122"/>
      <c r="AH66" s="125"/>
      <c r="AI66" s="121"/>
      <c r="AJ66" s="152"/>
      <c r="AK66" s="152"/>
      <c r="AL66" s="152"/>
      <c r="AM66" s="152"/>
      <c r="AN66" s="152"/>
      <c r="AP66" s="152"/>
    </row>
    <row r="67" spans="1:42" ht="12.75">
      <c r="A67" s="32"/>
      <c r="B67" s="29"/>
      <c r="C67" s="29"/>
      <c r="D67" s="23"/>
      <c r="E67" s="24"/>
      <c r="F67" s="24"/>
      <c r="G67" s="24"/>
      <c r="H67" s="25"/>
      <c r="I67" s="26"/>
      <c r="J67" s="26"/>
      <c r="K67" s="23"/>
      <c r="L67" s="23"/>
      <c r="M67" s="26"/>
      <c r="N67" s="26"/>
      <c r="O67" s="26"/>
      <c r="P67" s="26"/>
      <c r="Q67" s="26"/>
      <c r="R67" s="23"/>
      <c r="S67" s="23"/>
      <c r="T67" s="26"/>
      <c r="U67" s="26"/>
      <c r="V67" s="26"/>
      <c r="W67" s="26"/>
      <c r="X67" s="26"/>
      <c r="Y67" s="23"/>
      <c r="Z67" s="23"/>
      <c r="AA67" s="26"/>
      <c r="AB67" s="26"/>
      <c r="AC67" s="26"/>
      <c r="AD67" s="26"/>
      <c r="AE67" s="26"/>
      <c r="AF67" s="23"/>
      <c r="AG67" s="23"/>
      <c r="AH67" s="26"/>
      <c r="AI67" s="29"/>
      <c r="AJ67" s="150"/>
      <c r="AK67" s="254" t="s">
        <v>29</v>
      </c>
      <c r="AL67" s="254"/>
      <c r="AM67" s="254"/>
      <c r="AN67" s="254"/>
      <c r="AP67" s="150"/>
    </row>
    <row r="68" spans="1:42" ht="18">
      <c r="A68" s="31"/>
      <c r="B68" s="28"/>
      <c r="D68" s="6"/>
      <c r="E68" s="14" t="s">
        <v>4</v>
      </c>
      <c r="F68" s="3"/>
      <c r="G68" s="3"/>
      <c r="H68" s="3"/>
      <c r="I68" s="6"/>
      <c r="J68" s="9"/>
      <c r="K68" s="6"/>
      <c r="L68" s="11" t="s">
        <v>39</v>
      </c>
      <c r="M68" s="11"/>
      <c r="N68" s="11"/>
      <c r="O68" s="11"/>
      <c r="P68" s="11" t="str">
        <f>$P$4</f>
        <v>2012 року.</v>
      </c>
      <c r="Q68" s="11"/>
      <c r="R68" s="11"/>
      <c r="T68" s="15"/>
      <c r="U68" s="11"/>
      <c r="V68" s="11"/>
      <c r="W68" s="11"/>
      <c r="X68" s="11"/>
      <c r="Z68" s="11"/>
      <c r="AA68" s="11"/>
      <c r="AB68" s="14"/>
      <c r="AC68" s="11"/>
      <c r="AD68" s="35" t="str">
        <f>$AD$4</f>
        <v>Керівник</v>
      </c>
      <c r="AE68" s="11"/>
      <c r="AF68" s="11"/>
      <c r="AG68" s="35"/>
      <c r="AH68" s="35"/>
      <c r="AI68" s="35"/>
      <c r="AJ68" s="148"/>
      <c r="AK68" s="147"/>
      <c r="AL68" s="147" t="str">
        <f>$AL$4</f>
        <v>І.І.Іванов</v>
      </c>
      <c r="AM68" s="147"/>
      <c r="AN68" s="153"/>
      <c r="AP68" s="154"/>
    </row>
    <row r="69" spans="1:42" ht="12" customHeight="1">
      <c r="A69" s="255"/>
      <c r="B69" s="260" t="s">
        <v>6</v>
      </c>
      <c r="C69" s="260" t="s">
        <v>0</v>
      </c>
      <c r="D69" s="262" t="s">
        <v>77</v>
      </c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4"/>
      <c r="AI69" s="258" t="s">
        <v>5</v>
      </c>
      <c r="AJ69" s="257"/>
      <c r="AK69" s="257"/>
      <c r="AL69" s="257"/>
      <c r="AM69" s="257"/>
      <c r="AN69" s="257"/>
      <c r="AO69" s="257"/>
      <c r="AP69" s="155"/>
    </row>
    <row r="70" spans="1:42" ht="56.25" customHeight="1">
      <c r="A70" s="256"/>
      <c r="B70" s="261"/>
      <c r="C70" s="261"/>
      <c r="D70" s="7">
        <v>1</v>
      </c>
      <c r="E70" s="4">
        <v>2</v>
      </c>
      <c r="F70" s="4">
        <v>3</v>
      </c>
      <c r="G70" s="5">
        <v>4</v>
      </c>
      <c r="H70" s="5">
        <v>5</v>
      </c>
      <c r="I70" s="10">
        <v>6</v>
      </c>
      <c r="J70" s="10">
        <v>7</v>
      </c>
      <c r="K70" s="10">
        <v>8</v>
      </c>
      <c r="L70" s="10">
        <v>9</v>
      </c>
      <c r="M70" s="10">
        <v>10</v>
      </c>
      <c r="N70" s="10">
        <v>11</v>
      </c>
      <c r="O70" s="4">
        <v>12</v>
      </c>
      <c r="P70" s="4">
        <v>13</v>
      </c>
      <c r="Q70" s="4">
        <v>14</v>
      </c>
      <c r="R70" s="4">
        <v>15</v>
      </c>
      <c r="S70" s="4">
        <v>16</v>
      </c>
      <c r="T70" s="4">
        <v>17</v>
      </c>
      <c r="U70" s="16">
        <v>18</v>
      </c>
      <c r="V70" s="4">
        <v>19</v>
      </c>
      <c r="W70" s="4">
        <v>20</v>
      </c>
      <c r="X70" s="4">
        <v>21</v>
      </c>
      <c r="Y70" s="4">
        <v>22</v>
      </c>
      <c r="Z70" s="4">
        <v>23</v>
      </c>
      <c r="AA70" s="4">
        <v>24</v>
      </c>
      <c r="AB70" s="16">
        <v>25</v>
      </c>
      <c r="AC70" s="7">
        <v>26</v>
      </c>
      <c r="AD70" s="7">
        <v>27</v>
      </c>
      <c r="AE70" s="12">
        <v>28</v>
      </c>
      <c r="AF70" s="4">
        <v>29</v>
      </c>
      <c r="AG70" s="4">
        <v>30</v>
      </c>
      <c r="AH70" s="17">
        <v>31</v>
      </c>
      <c r="AI70" s="259"/>
      <c r="AJ70" s="160" t="s">
        <v>7</v>
      </c>
      <c r="AK70" s="160" t="s">
        <v>8</v>
      </c>
      <c r="AL70" s="160" t="s">
        <v>9</v>
      </c>
      <c r="AM70" s="161" t="s">
        <v>86</v>
      </c>
      <c r="AN70" s="160" t="s">
        <v>15</v>
      </c>
      <c r="AO70" s="160" t="s">
        <v>129</v>
      </c>
      <c r="AP70" s="156" t="s">
        <v>14</v>
      </c>
    </row>
    <row r="71" spans="1:42" ht="12.75">
      <c r="A71" s="37"/>
      <c r="B71" s="33" t="str">
        <f>Іванов!$G$1</f>
        <v>Іванов І.І.</v>
      </c>
      <c r="C71" s="33" t="str">
        <f>Іванов!$B$3</f>
        <v>Керівник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33">
        <f>CEILING(SUM(D71:AH71)/8.15,1)</f>
        <v>0</v>
      </c>
      <c r="AJ71" s="48"/>
      <c r="AK71" s="48"/>
      <c r="AL71" s="48"/>
      <c r="AM71" s="48"/>
      <c r="AN71" s="48"/>
      <c r="AO71" s="42"/>
      <c r="AP71" s="48"/>
    </row>
    <row r="72" spans="1:42" ht="12.75">
      <c r="A72" s="37"/>
      <c r="B72" s="33" t="str">
        <f>Петров!$G$1</f>
        <v>Петров П.П.</v>
      </c>
      <c r="C72" s="33" t="str">
        <f>Петров!$B$3</f>
        <v>Заступник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33">
        <f>CEILING(SUM(D72:AH72)/8.15,1)</f>
        <v>0</v>
      </c>
      <c r="AJ72" s="48"/>
      <c r="AK72" s="48"/>
      <c r="AL72" s="48"/>
      <c r="AM72" s="48"/>
      <c r="AN72" s="48"/>
      <c r="AO72" s="42"/>
      <c r="AP72" s="48"/>
    </row>
    <row r="73" spans="1:42" ht="12.75">
      <c r="A73" s="37"/>
      <c r="B73" s="33" t="str">
        <f>Сидоров!$G$1</f>
        <v>Сидоров С.С.</v>
      </c>
      <c r="C73" s="33" t="str">
        <f>Сидоров!$B$3</f>
        <v>Заступник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33">
        <f>CEILING(SUM(D73:AH73)/8.15,1)</f>
        <v>0</v>
      </c>
      <c r="AJ73" s="34"/>
      <c r="AK73" s="34"/>
      <c r="AL73" s="34"/>
      <c r="AM73" s="34"/>
      <c r="AN73" s="34"/>
      <c r="AO73" s="42"/>
      <c r="AP73" s="34"/>
    </row>
    <row r="74" spans="1:42" ht="12.75">
      <c r="A74" s="37"/>
      <c r="B74" s="33" t="str">
        <f>Васечкин!$G$1</f>
        <v>Васечкін В.В.</v>
      </c>
      <c r="C74" s="33" t="str">
        <f>Васечкин!$B$3</f>
        <v>Заступник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33">
        <f>CEILING(SUM(D74:AH74)/8.15,1)</f>
        <v>0</v>
      </c>
      <c r="AJ74" s="48"/>
      <c r="AK74" s="48"/>
      <c r="AL74" s="48"/>
      <c r="AM74" s="48"/>
      <c r="AN74" s="48"/>
      <c r="AO74" s="42"/>
      <c r="AP74" s="48"/>
    </row>
    <row r="75" ht="12.75"/>
    <row r="76" spans="1:42" ht="12.75">
      <c r="A76" s="32"/>
      <c r="B76" s="29"/>
      <c r="C76" s="2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10"/>
      <c r="AJ76" s="144"/>
      <c r="AK76" s="144"/>
      <c r="AL76" s="144"/>
      <c r="AM76" s="144"/>
      <c r="AN76" s="144"/>
      <c r="AP76" s="144"/>
    </row>
    <row r="77" spans="1:42" ht="12.75">
      <c r="A77" s="32"/>
      <c r="B77" s="29" t="s">
        <v>189</v>
      </c>
      <c r="C77" s="29"/>
      <c r="D77" s="23"/>
      <c r="E77" s="24"/>
      <c r="F77" s="24"/>
      <c r="G77" s="24"/>
      <c r="H77" s="25"/>
      <c r="I77" s="26"/>
      <c r="J77" s="26"/>
      <c r="K77" s="23"/>
      <c r="L77" s="23"/>
      <c r="M77" s="26"/>
      <c r="N77" s="26"/>
      <c r="O77" s="26"/>
      <c r="P77" s="26"/>
      <c r="Q77" s="26"/>
      <c r="R77" s="23"/>
      <c r="S77" s="23"/>
      <c r="T77" s="26"/>
      <c r="U77" s="26"/>
      <c r="V77" s="26"/>
      <c r="W77" s="26"/>
      <c r="X77" s="26"/>
      <c r="Y77" s="23"/>
      <c r="Z77" s="23"/>
      <c r="AA77" s="26"/>
      <c r="AB77" s="26"/>
      <c r="AC77" s="26"/>
      <c r="AD77" s="26"/>
      <c r="AE77" s="26"/>
      <c r="AF77" s="23"/>
      <c r="AG77" s="23"/>
      <c r="AH77" s="26"/>
      <c r="AI77" s="29"/>
      <c r="AJ77" s="150"/>
      <c r="AK77" s="150"/>
      <c r="AL77" s="150"/>
      <c r="AM77" s="150"/>
      <c r="AN77" s="150"/>
      <c r="AP77" s="150"/>
    </row>
    <row r="78" spans="1:42" ht="12.75">
      <c r="A78" s="32"/>
      <c r="B78" s="29"/>
      <c r="C78" s="29"/>
      <c r="D78" s="23"/>
      <c r="E78" s="24"/>
      <c r="F78" s="24"/>
      <c r="G78" s="24"/>
      <c r="H78" s="25"/>
      <c r="I78" s="26"/>
      <c r="J78" s="26"/>
      <c r="K78" s="23"/>
      <c r="L78" s="23"/>
      <c r="M78" s="26"/>
      <c r="N78" s="26"/>
      <c r="O78" s="26"/>
      <c r="P78" s="26"/>
      <c r="Q78" s="26"/>
      <c r="R78" s="23"/>
      <c r="S78" s="23"/>
      <c r="T78" s="26"/>
      <c r="U78" s="26"/>
      <c r="V78" s="26"/>
      <c r="W78" s="26"/>
      <c r="X78" s="26"/>
      <c r="Y78" s="23"/>
      <c r="Z78" s="23"/>
      <c r="AA78" s="26"/>
      <c r="AB78" s="26"/>
      <c r="AC78" s="26"/>
      <c r="AD78" s="26"/>
      <c r="AE78" s="26"/>
      <c r="AF78" s="23"/>
      <c r="AG78" s="23"/>
      <c r="AH78" s="26"/>
      <c r="AI78" s="29"/>
      <c r="AJ78" s="150"/>
      <c r="AK78" s="254" t="s">
        <v>29</v>
      </c>
      <c r="AL78" s="254"/>
      <c r="AM78" s="254"/>
      <c r="AN78" s="254"/>
      <c r="AP78" s="150"/>
    </row>
    <row r="79" spans="1:42" ht="18">
      <c r="A79" s="31"/>
      <c r="B79" s="28"/>
      <c r="D79" s="6"/>
      <c r="E79" s="14" t="s">
        <v>4</v>
      </c>
      <c r="F79" s="3"/>
      <c r="G79" s="3"/>
      <c r="H79" s="3"/>
      <c r="I79" s="6"/>
      <c r="J79" s="9"/>
      <c r="K79" s="6"/>
      <c r="L79" s="11" t="s">
        <v>31</v>
      </c>
      <c r="M79" s="11"/>
      <c r="N79" s="11"/>
      <c r="O79" s="11"/>
      <c r="P79" s="11"/>
      <c r="Q79" s="11" t="str">
        <f>$P$4</f>
        <v>2012 року.</v>
      </c>
      <c r="R79" s="11"/>
      <c r="T79" s="15"/>
      <c r="U79" s="11"/>
      <c r="V79" s="11"/>
      <c r="W79" s="11"/>
      <c r="X79" s="11"/>
      <c r="Z79" s="11"/>
      <c r="AA79" s="11"/>
      <c r="AB79" s="14"/>
      <c r="AC79" s="11"/>
      <c r="AD79" s="35" t="str">
        <f>$AD$4</f>
        <v>Керівник</v>
      </c>
      <c r="AE79" s="11"/>
      <c r="AF79" s="11"/>
      <c r="AG79" s="35"/>
      <c r="AH79" s="35"/>
      <c r="AI79" s="35"/>
      <c r="AJ79" s="148"/>
      <c r="AK79" s="147"/>
      <c r="AL79" s="147" t="str">
        <f>$AL$4</f>
        <v>І.І.Іванов</v>
      </c>
      <c r="AM79" s="147"/>
      <c r="AN79" s="153"/>
      <c r="AP79" s="154"/>
    </row>
    <row r="80" spans="1:42" ht="12" customHeight="1">
      <c r="A80" s="255"/>
      <c r="B80" s="260" t="s">
        <v>6</v>
      </c>
      <c r="C80" s="260" t="s">
        <v>0</v>
      </c>
      <c r="D80" s="277" t="s">
        <v>77</v>
      </c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9"/>
      <c r="AI80" s="270" t="s">
        <v>5</v>
      </c>
      <c r="AJ80" s="257"/>
      <c r="AK80" s="257"/>
      <c r="AL80" s="257"/>
      <c r="AM80" s="257"/>
      <c r="AN80" s="257"/>
      <c r="AO80" s="257"/>
      <c r="AP80" s="155"/>
    </row>
    <row r="81" spans="1:42" ht="59.25" customHeight="1">
      <c r="A81" s="256"/>
      <c r="B81" s="261"/>
      <c r="C81" s="261"/>
      <c r="D81" s="7">
        <v>1</v>
      </c>
      <c r="E81" s="4">
        <v>2</v>
      </c>
      <c r="F81" s="4">
        <v>3</v>
      </c>
      <c r="G81" s="5">
        <v>4</v>
      </c>
      <c r="H81" s="5">
        <v>5</v>
      </c>
      <c r="I81" s="84">
        <v>6</v>
      </c>
      <c r="J81" s="84">
        <v>7</v>
      </c>
      <c r="K81" s="10">
        <v>8</v>
      </c>
      <c r="L81" s="10">
        <v>9</v>
      </c>
      <c r="M81" s="10">
        <v>10</v>
      </c>
      <c r="N81" s="10">
        <v>11</v>
      </c>
      <c r="O81" s="4">
        <v>12</v>
      </c>
      <c r="P81" s="4">
        <v>13</v>
      </c>
      <c r="Q81" s="4">
        <v>14</v>
      </c>
      <c r="R81" s="4">
        <v>15</v>
      </c>
      <c r="S81" s="4">
        <v>16</v>
      </c>
      <c r="T81" s="4">
        <v>17</v>
      </c>
      <c r="U81" s="16">
        <v>18</v>
      </c>
      <c r="V81" s="4">
        <v>19</v>
      </c>
      <c r="W81" s="4">
        <v>20</v>
      </c>
      <c r="X81" s="4">
        <v>21</v>
      </c>
      <c r="Y81" s="4">
        <v>22</v>
      </c>
      <c r="Z81" s="4">
        <v>23</v>
      </c>
      <c r="AA81" s="4">
        <v>24</v>
      </c>
      <c r="AB81" s="16">
        <v>25</v>
      </c>
      <c r="AC81" s="7">
        <v>26</v>
      </c>
      <c r="AD81" s="7">
        <v>27</v>
      </c>
      <c r="AE81" s="12">
        <v>28</v>
      </c>
      <c r="AF81" s="4">
        <v>29</v>
      </c>
      <c r="AG81" s="4">
        <v>30</v>
      </c>
      <c r="AH81" s="17">
        <v>31</v>
      </c>
      <c r="AI81" s="271"/>
      <c r="AJ81" s="160" t="s">
        <v>7</v>
      </c>
      <c r="AK81" s="160" t="s">
        <v>8</v>
      </c>
      <c r="AL81" s="160" t="s">
        <v>9</v>
      </c>
      <c r="AM81" s="161" t="s">
        <v>86</v>
      </c>
      <c r="AN81" s="160" t="s">
        <v>15</v>
      </c>
      <c r="AO81" s="160" t="s">
        <v>129</v>
      </c>
      <c r="AP81" s="156" t="s">
        <v>14</v>
      </c>
    </row>
    <row r="82" spans="1:42" ht="12.75">
      <c r="A82" s="37"/>
      <c r="B82" s="33" t="str">
        <f>Іванов!$G$1</f>
        <v>Іванов І.І.</v>
      </c>
      <c r="C82" s="33" t="str">
        <f>Іванов!$B$3</f>
        <v>Керівник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37">
        <f>CEILING(SUM(D82:AH82)/8.15,1)</f>
        <v>0</v>
      </c>
      <c r="AJ82" s="48"/>
      <c r="AK82" s="48"/>
      <c r="AL82" s="48"/>
      <c r="AM82" s="48"/>
      <c r="AN82" s="48"/>
      <c r="AO82" s="48"/>
      <c r="AP82" s="48"/>
    </row>
    <row r="83" spans="1:42" ht="12.75">
      <c r="A83" s="37"/>
      <c r="B83" s="33" t="str">
        <f>Петров!$G$1</f>
        <v>Петров П.П.</v>
      </c>
      <c r="C83" s="33" t="str">
        <f>Петров!$B$3</f>
        <v>Заступник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37">
        <f>CEILING(SUM(D83:AH83)/8.15,1)</f>
        <v>0</v>
      </c>
      <c r="AJ83" s="48"/>
      <c r="AK83" s="48"/>
      <c r="AL83" s="48"/>
      <c r="AM83" s="48"/>
      <c r="AN83" s="48"/>
      <c r="AO83" s="48"/>
      <c r="AP83" s="48"/>
    </row>
    <row r="84" spans="1:42" ht="12.75">
      <c r="A84" s="37"/>
      <c r="B84" s="33" t="str">
        <f>Сидоров!$G$1</f>
        <v>Сидоров С.С.</v>
      </c>
      <c r="C84" s="33" t="str">
        <f>Сидоров!$B$3</f>
        <v>Заступник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33">
        <f>CEILING(SUM(D84:AH84)/8.15,1)</f>
        <v>0</v>
      </c>
      <c r="AJ84" s="34"/>
      <c r="AK84" s="34"/>
      <c r="AL84" s="34"/>
      <c r="AM84" s="34"/>
      <c r="AN84" s="34"/>
      <c r="AO84" s="48"/>
      <c r="AP84" s="34"/>
    </row>
    <row r="85" spans="1:42" ht="12.75">
      <c r="A85" s="37"/>
      <c r="B85" s="33" t="str">
        <f>Васечкин!$G$1</f>
        <v>Васечкін В.В.</v>
      </c>
      <c r="C85" s="33" t="str">
        <f>Васечкин!$B$3</f>
        <v>Заступник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33">
        <f>CEILING(SUM(D85:AH85)/8.15,1)</f>
        <v>0</v>
      </c>
      <c r="AJ85" s="48"/>
      <c r="AK85" s="48"/>
      <c r="AL85" s="48"/>
      <c r="AM85" s="48"/>
      <c r="AN85" s="48"/>
      <c r="AO85" s="48"/>
      <c r="AP85" s="48"/>
    </row>
    <row r="86" ht="12.75"/>
    <row r="87" spans="1:42" ht="12.75">
      <c r="A87" s="32"/>
      <c r="B87" s="29"/>
      <c r="C87" s="2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32"/>
      <c r="AJ87" s="144"/>
      <c r="AK87" s="144"/>
      <c r="AL87" s="144"/>
      <c r="AM87" s="144"/>
      <c r="AN87" s="144"/>
      <c r="AP87" s="144"/>
    </row>
    <row r="88" spans="1:42" ht="12.75">
      <c r="A88" s="32"/>
      <c r="B88" s="29" t="s">
        <v>189</v>
      </c>
      <c r="C88" s="29"/>
      <c r="D88" s="23"/>
      <c r="E88" s="24"/>
      <c r="F88" s="24"/>
      <c r="G88" s="24"/>
      <c r="H88" s="25"/>
      <c r="I88" s="26"/>
      <c r="J88" s="26"/>
      <c r="K88" s="23"/>
      <c r="L88" s="23"/>
      <c r="M88" s="26"/>
      <c r="N88" s="26"/>
      <c r="O88" s="26"/>
      <c r="P88" s="26"/>
      <c r="Q88" s="26"/>
      <c r="R88" s="23"/>
      <c r="S88" s="23"/>
      <c r="T88" s="26"/>
      <c r="U88" s="26"/>
      <c r="V88" s="26"/>
      <c r="W88" s="26"/>
      <c r="X88" s="26"/>
      <c r="Y88" s="23"/>
      <c r="Z88" s="23"/>
      <c r="AA88" s="26"/>
      <c r="AB88" s="26"/>
      <c r="AC88" s="26"/>
      <c r="AD88" s="26"/>
      <c r="AE88" s="26"/>
      <c r="AF88" s="23"/>
      <c r="AG88" s="23"/>
      <c r="AH88" s="26"/>
      <c r="AI88" s="29"/>
      <c r="AJ88" s="150"/>
      <c r="AK88" s="150"/>
      <c r="AL88" s="150"/>
      <c r="AM88" s="150"/>
      <c r="AN88" s="150"/>
      <c r="AP88" s="150"/>
    </row>
    <row r="89" spans="1:42" ht="12.75">
      <c r="A89" s="32"/>
      <c r="B89" s="29"/>
      <c r="C89" s="29"/>
      <c r="D89" s="23"/>
      <c r="E89" s="24"/>
      <c r="F89" s="24"/>
      <c r="G89" s="24"/>
      <c r="H89" s="25"/>
      <c r="I89" s="26"/>
      <c r="J89" s="26"/>
      <c r="K89" s="23"/>
      <c r="L89" s="23"/>
      <c r="M89" s="26"/>
      <c r="N89" s="26"/>
      <c r="O89" s="26"/>
      <c r="P89" s="26"/>
      <c r="Q89" s="26"/>
      <c r="R89" s="23"/>
      <c r="S89" s="23"/>
      <c r="T89" s="26"/>
      <c r="U89" s="26"/>
      <c r="V89" s="26"/>
      <c r="W89" s="26"/>
      <c r="X89" s="26"/>
      <c r="Y89" s="23"/>
      <c r="Z89" s="23"/>
      <c r="AA89" s="26"/>
      <c r="AB89" s="26"/>
      <c r="AC89" s="26"/>
      <c r="AD89" s="26"/>
      <c r="AE89" s="26"/>
      <c r="AF89" s="23"/>
      <c r="AG89" s="23"/>
      <c r="AH89" s="26"/>
      <c r="AI89" s="29"/>
      <c r="AJ89" s="150"/>
      <c r="AK89" s="254" t="s">
        <v>29</v>
      </c>
      <c r="AL89" s="254"/>
      <c r="AM89" s="254"/>
      <c r="AN89" s="254"/>
      <c r="AP89" s="150"/>
    </row>
    <row r="90" spans="1:42" ht="18">
      <c r="A90" s="31"/>
      <c r="B90" s="28"/>
      <c r="D90" s="6"/>
      <c r="E90" s="14" t="s">
        <v>4</v>
      </c>
      <c r="F90" s="3"/>
      <c r="G90" s="3"/>
      <c r="H90" s="3"/>
      <c r="I90" s="6"/>
      <c r="J90" s="9"/>
      <c r="K90" s="6"/>
      <c r="L90" s="11" t="s">
        <v>40</v>
      </c>
      <c r="M90" s="11"/>
      <c r="N90" s="11"/>
      <c r="O90" s="11"/>
      <c r="P90" s="11"/>
      <c r="Q90" s="11"/>
      <c r="R90" s="11" t="str">
        <f>$P$4</f>
        <v>2012 року.</v>
      </c>
      <c r="T90" s="15"/>
      <c r="U90" s="11"/>
      <c r="V90" s="11"/>
      <c r="W90" s="11"/>
      <c r="X90" s="11"/>
      <c r="Z90" s="11"/>
      <c r="AA90" s="11"/>
      <c r="AB90" s="14"/>
      <c r="AC90" s="11"/>
      <c r="AD90" s="35" t="str">
        <f>$AD$4</f>
        <v>Керівник</v>
      </c>
      <c r="AE90" s="11"/>
      <c r="AF90" s="11"/>
      <c r="AG90" s="35"/>
      <c r="AH90" s="35"/>
      <c r="AI90" s="35"/>
      <c r="AJ90" s="148"/>
      <c r="AK90" s="147"/>
      <c r="AL90" s="147" t="str">
        <f>$AL$4</f>
        <v>І.І.Іванов</v>
      </c>
      <c r="AM90" s="147"/>
      <c r="AN90" s="153"/>
      <c r="AP90" s="154"/>
    </row>
    <row r="91" spans="1:42" ht="12" customHeight="1">
      <c r="A91" s="255"/>
      <c r="B91" s="260" t="s">
        <v>6</v>
      </c>
      <c r="C91" s="260" t="s">
        <v>0</v>
      </c>
      <c r="D91" s="262" t="s">
        <v>77</v>
      </c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4"/>
      <c r="AI91" s="258" t="s">
        <v>5</v>
      </c>
      <c r="AJ91" s="257"/>
      <c r="AK91" s="257"/>
      <c r="AL91" s="257"/>
      <c r="AM91" s="257"/>
      <c r="AN91" s="257"/>
      <c r="AO91" s="257"/>
      <c r="AP91" s="155"/>
    </row>
    <row r="92" spans="1:42" ht="64.5" customHeight="1">
      <c r="A92" s="256"/>
      <c r="B92" s="261"/>
      <c r="C92" s="261"/>
      <c r="D92" s="7">
        <v>1</v>
      </c>
      <c r="E92" s="4">
        <v>2</v>
      </c>
      <c r="F92" s="4">
        <v>3</v>
      </c>
      <c r="G92" s="5">
        <v>4</v>
      </c>
      <c r="H92" s="5">
        <v>5</v>
      </c>
      <c r="I92" s="10">
        <v>6</v>
      </c>
      <c r="J92" s="10">
        <v>7</v>
      </c>
      <c r="K92" s="10">
        <v>8</v>
      </c>
      <c r="L92" s="10">
        <v>9</v>
      </c>
      <c r="M92" s="10">
        <v>10</v>
      </c>
      <c r="N92" s="10">
        <v>11</v>
      </c>
      <c r="O92" s="4">
        <v>12</v>
      </c>
      <c r="P92" s="4">
        <v>13</v>
      </c>
      <c r="Q92" s="4">
        <v>14</v>
      </c>
      <c r="R92" s="4">
        <v>15</v>
      </c>
      <c r="S92" s="4">
        <v>16</v>
      </c>
      <c r="T92" s="4">
        <v>17</v>
      </c>
      <c r="U92" s="16">
        <v>18</v>
      </c>
      <c r="V92" s="4">
        <v>19</v>
      </c>
      <c r="W92" s="4">
        <v>20</v>
      </c>
      <c r="X92" s="4">
        <v>21</v>
      </c>
      <c r="Y92" s="4">
        <v>22</v>
      </c>
      <c r="Z92" s="4">
        <v>23</v>
      </c>
      <c r="AA92" s="4">
        <v>24</v>
      </c>
      <c r="AB92" s="16">
        <v>25</v>
      </c>
      <c r="AC92" s="7">
        <v>26</v>
      </c>
      <c r="AD92" s="7">
        <v>27</v>
      </c>
      <c r="AE92" s="12">
        <v>28</v>
      </c>
      <c r="AF92" s="4">
        <v>29</v>
      </c>
      <c r="AG92" s="4">
        <v>30</v>
      </c>
      <c r="AH92" s="17">
        <v>31</v>
      </c>
      <c r="AI92" s="259"/>
      <c r="AJ92" s="160" t="s">
        <v>7</v>
      </c>
      <c r="AK92" s="160" t="s">
        <v>8</v>
      </c>
      <c r="AL92" s="160" t="s">
        <v>9</v>
      </c>
      <c r="AM92" s="161" t="s">
        <v>86</v>
      </c>
      <c r="AN92" s="160" t="s">
        <v>15</v>
      </c>
      <c r="AO92" s="160" t="s">
        <v>129</v>
      </c>
      <c r="AP92" s="156" t="s">
        <v>14</v>
      </c>
    </row>
    <row r="93" spans="1:42" ht="12.75">
      <c r="A93" s="37"/>
      <c r="B93" s="33" t="str">
        <f>Іванов!$G$1</f>
        <v>Іванов І.І.</v>
      </c>
      <c r="C93" s="33" t="str">
        <f>Іванов!$B$3</f>
        <v>Керівник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33">
        <f>CEILING(SUM(D93:AH93)/8.15,1)</f>
        <v>0</v>
      </c>
      <c r="AJ93" s="34"/>
      <c r="AK93" s="34"/>
      <c r="AL93" s="34"/>
      <c r="AM93" s="34"/>
      <c r="AN93" s="34"/>
      <c r="AO93" s="40"/>
      <c r="AP93" s="34"/>
    </row>
    <row r="94" spans="1:42" ht="12.75">
      <c r="A94" s="37"/>
      <c r="B94" s="33" t="str">
        <f>Петров!$G$1</f>
        <v>Петров П.П.</v>
      </c>
      <c r="C94" s="33" t="str">
        <f>Петров!$B$3</f>
        <v>Заступник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33">
        <f>CEILING(SUM(D94:AH94)/8.15,1)</f>
        <v>0</v>
      </c>
      <c r="AJ94" s="34"/>
      <c r="AK94" s="34"/>
      <c r="AL94" s="34"/>
      <c r="AM94" s="34"/>
      <c r="AN94" s="34"/>
      <c r="AO94" s="40"/>
      <c r="AP94" s="34"/>
    </row>
    <row r="95" spans="1:42" ht="12.75">
      <c r="A95" s="37"/>
      <c r="B95" s="33" t="str">
        <f>Сидоров!$G$1</f>
        <v>Сидоров С.С.</v>
      </c>
      <c r="C95" s="33" t="str">
        <f>Сидоров!$B$3</f>
        <v>Заступник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33">
        <f>CEILING(SUM(D95:AH95)/8.15,1)</f>
        <v>0</v>
      </c>
      <c r="AJ95" s="34"/>
      <c r="AK95" s="34"/>
      <c r="AL95" s="34"/>
      <c r="AM95" s="34"/>
      <c r="AN95" s="34"/>
      <c r="AO95" s="40"/>
      <c r="AP95" s="34"/>
    </row>
    <row r="96" spans="1:42" ht="12.75">
      <c r="A96" s="37"/>
      <c r="B96" s="33" t="str">
        <f>Васечкин!$G$1</f>
        <v>Васечкін В.В.</v>
      </c>
      <c r="C96" s="33" t="str">
        <f>Васечкин!$B$3</f>
        <v>Заступник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33">
        <f>CEILING(SUM(D96:AH96)/8.15,1)</f>
        <v>0</v>
      </c>
      <c r="AJ96" s="34"/>
      <c r="AK96" s="34"/>
      <c r="AL96" s="34"/>
      <c r="AM96" s="34"/>
      <c r="AN96" s="34"/>
      <c r="AO96" s="42"/>
      <c r="AP96" s="34"/>
    </row>
    <row r="97" ht="12.75"/>
    <row r="98" spans="1:42" ht="12.75">
      <c r="A98" s="32"/>
      <c r="B98" s="29"/>
      <c r="C98" s="2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29"/>
      <c r="AJ98" s="150"/>
      <c r="AK98" s="150"/>
      <c r="AL98" s="150"/>
      <c r="AM98" s="150"/>
      <c r="AN98" s="150"/>
      <c r="AP98" s="150"/>
    </row>
    <row r="99" spans="1:44" ht="12.75">
      <c r="A99" s="32"/>
      <c r="B99" s="29" t="s">
        <v>189</v>
      </c>
      <c r="C99" s="29"/>
      <c r="D99" s="23"/>
      <c r="E99" s="24"/>
      <c r="F99" s="24"/>
      <c r="G99" s="24"/>
      <c r="H99" s="25"/>
      <c r="I99" s="26"/>
      <c r="J99" s="26"/>
      <c r="K99" s="23"/>
      <c r="L99" s="23"/>
      <c r="M99" s="26"/>
      <c r="N99" s="26"/>
      <c r="O99" s="26"/>
      <c r="P99" s="26"/>
      <c r="Q99" s="26"/>
      <c r="R99" s="23"/>
      <c r="S99" s="23"/>
      <c r="T99" s="26"/>
      <c r="U99" s="26"/>
      <c r="V99" s="26"/>
      <c r="W99" s="26"/>
      <c r="X99" s="26"/>
      <c r="Y99" s="23"/>
      <c r="Z99" s="23"/>
      <c r="AA99" s="26"/>
      <c r="AB99" s="26"/>
      <c r="AC99" s="26"/>
      <c r="AD99" s="26"/>
      <c r="AE99" s="26"/>
      <c r="AF99" s="23"/>
      <c r="AG99" s="23"/>
      <c r="AH99" s="26"/>
      <c r="AI99" s="29"/>
      <c r="AJ99" s="150"/>
      <c r="AK99" s="150"/>
      <c r="AL99" s="150"/>
      <c r="AM99" s="150"/>
      <c r="AN99" s="150"/>
      <c r="AP99" s="150"/>
      <c r="AQ99" s="1"/>
      <c r="AR99" s="1"/>
    </row>
    <row r="100" spans="1:42" ht="12.75">
      <c r="A100" s="32"/>
      <c r="B100" s="29"/>
      <c r="C100" s="29"/>
      <c r="D100" s="23"/>
      <c r="E100" s="24"/>
      <c r="F100" s="24"/>
      <c r="G100" s="24"/>
      <c r="H100" s="25"/>
      <c r="I100" s="26"/>
      <c r="J100" s="26"/>
      <c r="K100" s="23"/>
      <c r="L100" s="23"/>
      <c r="M100" s="26"/>
      <c r="N100" s="26"/>
      <c r="O100" s="26"/>
      <c r="P100" s="26"/>
      <c r="Q100" s="26"/>
      <c r="R100" s="23"/>
      <c r="S100" s="23"/>
      <c r="T100" s="26"/>
      <c r="U100" s="26"/>
      <c r="V100" s="26"/>
      <c r="W100" s="26"/>
      <c r="X100" s="26"/>
      <c r="Y100" s="23"/>
      <c r="Z100" s="23"/>
      <c r="AA100" s="26"/>
      <c r="AB100" s="26"/>
      <c r="AC100" s="26"/>
      <c r="AD100" s="26"/>
      <c r="AE100" s="26"/>
      <c r="AF100" s="23"/>
      <c r="AG100" s="23"/>
      <c r="AH100" s="26"/>
      <c r="AI100" s="29"/>
      <c r="AJ100" s="150"/>
      <c r="AK100" s="254" t="s">
        <v>29</v>
      </c>
      <c r="AL100" s="254"/>
      <c r="AM100" s="254"/>
      <c r="AN100" s="254"/>
      <c r="AP100" s="150"/>
    </row>
    <row r="101" spans="1:42" ht="18" customHeight="1">
      <c r="A101" s="31"/>
      <c r="B101" s="28"/>
      <c r="D101" s="6"/>
      <c r="E101" s="14" t="s">
        <v>4</v>
      </c>
      <c r="F101" s="3"/>
      <c r="G101" s="3"/>
      <c r="H101" s="3"/>
      <c r="I101" s="6"/>
      <c r="J101" s="9"/>
      <c r="K101" s="6"/>
      <c r="L101" s="11" t="s">
        <v>41</v>
      </c>
      <c r="M101" s="11"/>
      <c r="N101" s="11"/>
      <c r="O101" s="11"/>
      <c r="P101" s="11"/>
      <c r="Q101" s="11" t="str">
        <f>$P$4</f>
        <v>2012 року.</v>
      </c>
      <c r="R101" s="11"/>
      <c r="T101" s="15"/>
      <c r="U101" s="11"/>
      <c r="V101" s="11"/>
      <c r="W101" s="11"/>
      <c r="X101" s="11"/>
      <c r="Z101" s="11"/>
      <c r="AA101" s="11"/>
      <c r="AB101" s="14"/>
      <c r="AC101" s="11"/>
      <c r="AD101" s="35" t="str">
        <f>$AD$4</f>
        <v>Керівник</v>
      </c>
      <c r="AE101" s="11"/>
      <c r="AF101" s="11"/>
      <c r="AG101" s="35"/>
      <c r="AH101" s="35"/>
      <c r="AI101" s="35"/>
      <c r="AJ101" s="148"/>
      <c r="AK101" s="147"/>
      <c r="AL101" s="147" t="str">
        <f>$AL$4</f>
        <v>І.І.Іванов</v>
      </c>
      <c r="AM101" s="147"/>
      <c r="AN101" s="153"/>
      <c r="AP101" s="154"/>
    </row>
    <row r="102" spans="1:42" ht="12" customHeight="1">
      <c r="A102" s="255"/>
      <c r="B102" s="260" t="s">
        <v>6</v>
      </c>
      <c r="C102" s="260" t="s">
        <v>0</v>
      </c>
      <c r="D102" s="262" t="s">
        <v>77</v>
      </c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4"/>
      <c r="AI102" s="258" t="s">
        <v>5</v>
      </c>
      <c r="AJ102" s="257"/>
      <c r="AK102" s="257"/>
      <c r="AL102" s="257"/>
      <c r="AM102" s="257"/>
      <c r="AN102" s="257"/>
      <c r="AO102" s="257"/>
      <c r="AP102" s="155"/>
    </row>
    <row r="103" spans="1:43" ht="58.5" customHeight="1">
      <c r="A103" s="256"/>
      <c r="B103" s="261"/>
      <c r="C103" s="261"/>
      <c r="D103" s="7">
        <v>1</v>
      </c>
      <c r="E103" s="4">
        <v>2</v>
      </c>
      <c r="F103" s="4">
        <v>3</v>
      </c>
      <c r="G103" s="5">
        <v>4</v>
      </c>
      <c r="H103" s="5">
        <v>5</v>
      </c>
      <c r="I103" s="10">
        <v>6</v>
      </c>
      <c r="J103" s="10">
        <v>7</v>
      </c>
      <c r="K103" s="10">
        <v>8</v>
      </c>
      <c r="L103" s="10">
        <v>9</v>
      </c>
      <c r="M103" s="10">
        <v>10</v>
      </c>
      <c r="N103" s="10">
        <v>11</v>
      </c>
      <c r="O103" s="4">
        <v>12</v>
      </c>
      <c r="P103" s="4">
        <v>13</v>
      </c>
      <c r="Q103" s="4">
        <v>14</v>
      </c>
      <c r="R103" s="4">
        <v>15</v>
      </c>
      <c r="S103" s="4">
        <v>16</v>
      </c>
      <c r="T103" s="4">
        <v>17</v>
      </c>
      <c r="U103" s="16">
        <v>18</v>
      </c>
      <c r="V103" s="4">
        <v>19</v>
      </c>
      <c r="W103" s="4">
        <v>20</v>
      </c>
      <c r="X103" s="4">
        <v>21</v>
      </c>
      <c r="Y103" s="4">
        <v>22</v>
      </c>
      <c r="Z103" s="4">
        <v>23</v>
      </c>
      <c r="AA103" s="4">
        <v>24</v>
      </c>
      <c r="AB103" s="16">
        <v>25</v>
      </c>
      <c r="AC103" s="7">
        <v>26</v>
      </c>
      <c r="AD103" s="7">
        <v>27</v>
      </c>
      <c r="AE103" s="12">
        <v>28</v>
      </c>
      <c r="AF103" s="4">
        <v>29</v>
      </c>
      <c r="AG103" s="4">
        <v>30</v>
      </c>
      <c r="AH103" s="17">
        <v>31</v>
      </c>
      <c r="AI103" s="259"/>
      <c r="AJ103" s="160" t="s">
        <v>7</v>
      </c>
      <c r="AK103" s="160" t="s">
        <v>8</v>
      </c>
      <c r="AL103" s="160" t="s">
        <v>9</v>
      </c>
      <c r="AM103" s="161" t="s">
        <v>86</v>
      </c>
      <c r="AN103" s="160" t="s">
        <v>15</v>
      </c>
      <c r="AO103" s="160" t="s">
        <v>129</v>
      </c>
      <c r="AP103" s="156" t="s">
        <v>14</v>
      </c>
      <c r="AQ103" s="207"/>
    </row>
    <row r="104" spans="1:44" ht="12.75">
      <c r="A104" s="37"/>
      <c r="B104" s="33" t="str">
        <f>Іванов!$G$1</f>
        <v>Іванов І.І.</v>
      </c>
      <c r="C104" s="33" t="str">
        <f>Іванов!$B$3</f>
        <v>Керівник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33">
        <f>CEILING(SUM(D104:AH104)/8.15,1)</f>
        <v>0</v>
      </c>
      <c r="AJ104" s="34"/>
      <c r="AK104" s="34"/>
      <c r="AL104" s="34"/>
      <c r="AM104" s="34"/>
      <c r="AN104" s="34"/>
      <c r="AO104" s="42"/>
      <c r="AP104" s="34"/>
      <c r="AQ104" s="208"/>
      <c r="AR104" s="1"/>
    </row>
    <row r="105" spans="1:42" ht="12.75">
      <c r="A105" s="37"/>
      <c r="B105" s="33" t="str">
        <f>Петров!$G$1</f>
        <v>Петров П.П.</v>
      </c>
      <c r="C105" s="33" t="str">
        <f>Петров!$B$3</f>
        <v>Заступник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33">
        <f>CEILING(SUM(D105:AH105)/8.15,1)</f>
        <v>0</v>
      </c>
      <c r="AJ105" s="34"/>
      <c r="AK105" s="34"/>
      <c r="AL105" s="34"/>
      <c r="AM105" s="34"/>
      <c r="AN105" s="34"/>
      <c r="AO105" s="42"/>
      <c r="AP105" s="34"/>
    </row>
    <row r="106" spans="1:42" ht="12.75">
      <c r="A106" s="37"/>
      <c r="B106" s="33" t="str">
        <f>Сидоров!$G$1</f>
        <v>Сидоров С.С.</v>
      </c>
      <c r="C106" s="33" t="str">
        <f>Сидоров!$B$3</f>
        <v>Заступник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33">
        <f>CEILING(SUM(D106:AH106)/8.15,1)</f>
        <v>0</v>
      </c>
      <c r="AJ106" s="34"/>
      <c r="AK106" s="34"/>
      <c r="AL106" s="34"/>
      <c r="AM106" s="34"/>
      <c r="AN106" s="34"/>
      <c r="AO106" s="42"/>
      <c r="AP106" s="34"/>
    </row>
    <row r="107" spans="1:42" ht="12.75">
      <c r="A107" s="37"/>
      <c r="B107" s="33" t="str">
        <f>Васечкин!$G$1</f>
        <v>Васечкін В.В.</v>
      </c>
      <c r="C107" s="33" t="str">
        <f>Васечкин!$B$3</f>
        <v>Заступник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33">
        <f>CEILING(SUM(D107:AH107)/8.15,1)</f>
        <v>0</v>
      </c>
      <c r="AJ107" s="34"/>
      <c r="AK107" s="34"/>
      <c r="AL107" s="34"/>
      <c r="AM107" s="34"/>
      <c r="AN107" s="34"/>
      <c r="AO107" s="42"/>
      <c r="AP107" s="34"/>
    </row>
    <row r="108" ht="12.75">
      <c r="AO108" s="49"/>
    </row>
    <row r="110" spans="1:42" ht="12.75">
      <c r="A110" s="32"/>
      <c r="B110" s="29"/>
      <c r="C110" s="2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29"/>
      <c r="AJ110" s="150"/>
      <c r="AK110" s="150"/>
      <c r="AL110" s="150"/>
      <c r="AM110" s="150"/>
      <c r="AN110" s="150"/>
      <c r="AP110" s="150"/>
    </row>
    <row r="111" spans="1:42" ht="12.75">
      <c r="A111" s="32"/>
      <c r="B111" s="29" t="s">
        <v>189</v>
      </c>
      <c r="C111" s="29"/>
      <c r="D111" s="23"/>
      <c r="E111" s="24"/>
      <c r="F111" s="24"/>
      <c r="G111" s="24"/>
      <c r="H111" s="25"/>
      <c r="I111" s="26"/>
      <c r="J111" s="26"/>
      <c r="K111" s="23"/>
      <c r="L111" s="23"/>
      <c r="M111" s="26"/>
      <c r="N111" s="26"/>
      <c r="O111" s="26"/>
      <c r="P111" s="26"/>
      <c r="Q111" s="26"/>
      <c r="R111" s="23"/>
      <c r="S111" s="23"/>
      <c r="T111" s="26"/>
      <c r="U111" s="26"/>
      <c r="V111" s="26"/>
      <c r="W111" s="26"/>
      <c r="X111" s="26"/>
      <c r="Y111" s="23"/>
      <c r="Z111" s="23"/>
      <c r="AA111" s="26"/>
      <c r="AB111" s="26"/>
      <c r="AC111" s="26"/>
      <c r="AD111" s="26"/>
      <c r="AE111" s="26"/>
      <c r="AF111" s="23"/>
      <c r="AG111" s="23"/>
      <c r="AH111" s="26"/>
      <c r="AI111" s="29"/>
      <c r="AJ111" s="150"/>
      <c r="AK111" s="150"/>
      <c r="AL111" s="150"/>
      <c r="AM111" s="150"/>
      <c r="AN111" s="150"/>
      <c r="AP111" s="150"/>
    </row>
    <row r="112" spans="1:42" ht="12.75">
      <c r="A112" s="32"/>
      <c r="B112" s="29"/>
      <c r="C112" s="29"/>
      <c r="D112" s="23"/>
      <c r="E112" s="24"/>
      <c r="F112" s="24"/>
      <c r="G112" s="24"/>
      <c r="H112" s="25"/>
      <c r="I112" s="26"/>
      <c r="J112" s="26"/>
      <c r="K112" s="23"/>
      <c r="L112" s="23"/>
      <c r="M112" s="26"/>
      <c r="N112" s="26"/>
      <c r="O112" s="26"/>
      <c r="P112" s="26"/>
      <c r="Q112" s="26"/>
      <c r="R112" s="23"/>
      <c r="S112" s="23"/>
      <c r="T112" s="26"/>
      <c r="U112" s="26"/>
      <c r="V112" s="26"/>
      <c r="W112" s="26"/>
      <c r="X112" s="26"/>
      <c r="Y112" s="23"/>
      <c r="Z112" s="23"/>
      <c r="AA112" s="26"/>
      <c r="AB112" s="26"/>
      <c r="AC112" s="26"/>
      <c r="AD112" s="26"/>
      <c r="AE112" s="26"/>
      <c r="AF112" s="23"/>
      <c r="AG112" s="23"/>
      <c r="AH112" s="26"/>
      <c r="AI112" s="29"/>
      <c r="AJ112" s="150"/>
      <c r="AK112" s="254" t="s">
        <v>29</v>
      </c>
      <c r="AL112" s="254"/>
      <c r="AM112" s="254"/>
      <c r="AN112" s="254"/>
      <c r="AP112" s="150"/>
    </row>
    <row r="113" spans="1:42" ht="18">
      <c r="A113" s="31"/>
      <c r="B113" s="28"/>
      <c r="D113" s="6"/>
      <c r="E113" s="14" t="s">
        <v>4</v>
      </c>
      <c r="F113" s="3"/>
      <c r="G113" s="3"/>
      <c r="H113" s="3"/>
      <c r="I113" s="6"/>
      <c r="J113" s="9"/>
      <c r="K113" s="6"/>
      <c r="L113" s="11" t="s">
        <v>42</v>
      </c>
      <c r="M113" s="11"/>
      <c r="N113" s="11"/>
      <c r="O113" s="11"/>
      <c r="P113" s="11"/>
      <c r="Q113" s="11" t="str">
        <f>$P$4</f>
        <v>2012 року.</v>
      </c>
      <c r="R113" s="11"/>
      <c r="T113" s="15"/>
      <c r="U113" s="11"/>
      <c r="V113" s="11"/>
      <c r="W113" s="11"/>
      <c r="X113" s="11"/>
      <c r="Z113" s="11"/>
      <c r="AA113" s="11"/>
      <c r="AB113" s="14"/>
      <c r="AC113" s="11"/>
      <c r="AD113" s="35" t="str">
        <f>$AD$4</f>
        <v>Керівник</v>
      </c>
      <c r="AE113" s="11"/>
      <c r="AF113" s="11"/>
      <c r="AG113" s="35"/>
      <c r="AH113" s="35"/>
      <c r="AI113" s="35"/>
      <c r="AJ113" s="148"/>
      <c r="AK113" s="147"/>
      <c r="AL113" s="147" t="str">
        <f>$AL$4</f>
        <v>І.І.Іванов</v>
      </c>
      <c r="AM113" s="147"/>
      <c r="AN113" s="153"/>
      <c r="AP113" s="154"/>
    </row>
    <row r="114" spans="1:42" ht="12" customHeight="1">
      <c r="A114" s="255"/>
      <c r="B114" s="260" t="s">
        <v>6</v>
      </c>
      <c r="C114" s="260" t="s">
        <v>0</v>
      </c>
      <c r="D114" s="262" t="s">
        <v>77</v>
      </c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4"/>
      <c r="AI114" s="258" t="s">
        <v>5</v>
      </c>
      <c r="AJ114" s="257"/>
      <c r="AK114" s="257"/>
      <c r="AL114" s="257"/>
      <c r="AM114" s="257"/>
      <c r="AN114" s="257"/>
      <c r="AO114" s="257"/>
      <c r="AP114" s="155"/>
    </row>
    <row r="115" spans="1:42" ht="54.75" customHeight="1">
      <c r="A115" s="256"/>
      <c r="B115" s="261"/>
      <c r="C115" s="261"/>
      <c r="D115" s="7">
        <v>1</v>
      </c>
      <c r="E115" s="4">
        <v>2</v>
      </c>
      <c r="F115" s="4">
        <v>3</v>
      </c>
      <c r="G115" s="5">
        <v>4</v>
      </c>
      <c r="H115" s="5">
        <v>5</v>
      </c>
      <c r="I115" s="10">
        <v>6</v>
      </c>
      <c r="J115" s="10">
        <v>7</v>
      </c>
      <c r="K115" s="10">
        <v>8</v>
      </c>
      <c r="L115" s="10">
        <v>9</v>
      </c>
      <c r="M115" s="10">
        <v>10</v>
      </c>
      <c r="N115" s="10">
        <v>11</v>
      </c>
      <c r="O115" s="4">
        <v>12</v>
      </c>
      <c r="P115" s="4">
        <v>13</v>
      </c>
      <c r="Q115" s="4">
        <v>14</v>
      </c>
      <c r="R115" s="4">
        <v>15</v>
      </c>
      <c r="S115" s="4">
        <v>16</v>
      </c>
      <c r="T115" s="4">
        <v>17</v>
      </c>
      <c r="U115" s="16">
        <v>18</v>
      </c>
      <c r="V115" s="4">
        <v>19</v>
      </c>
      <c r="W115" s="4">
        <v>20</v>
      </c>
      <c r="X115" s="4">
        <v>21</v>
      </c>
      <c r="Y115" s="4">
        <v>22</v>
      </c>
      <c r="Z115" s="4">
        <v>23</v>
      </c>
      <c r="AA115" s="4">
        <v>24</v>
      </c>
      <c r="AB115" s="16">
        <v>25</v>
      </c>
      <c r="AC115" s="7">
        <v>26</v>
      </c>
      <c r="AD115" s="7">
        <v>27</v>
      </c>
      <c r="AE115" s="12">
        <v>28</v>
      </c>
      <c r="AF115" s="4">
        <v>29</v>
      </c>
      <c r="AG115" s="4">
        <v>30</v>
      </c>
      <c r="AH115" s="17">
        <v>31</v>
      </c>
      <c r="AI115" s="259"/>
      <c r="AJ115" s="160" t="s">
        <v>7</v>
      </c>
      <c r="AK115" s="160" t="s">
        <v>8</v>
      </c>
      <c r="AL115" s="160" t="s">
        <v>9</v>
      </c>
      <c r="AM115" s="161" t="s">
        <v>86</v>
      </c>
      <c r="AN115" s="160" t="s">
        <v>15</v>
      </c>
      <c r="AO115" s="160" t="s">
        <v>129</v>
      </c>
      <c r="AP115" s="156" t="s">
        <v>14</v>
      </c>
    </row>
    <row r="116" spans="1:42" ht="12.75">
      <c r="A116" s="37"/>
      <c r="B116" s="33" t="str">
        <f>Іванов!$G$1</f>
        <v>Іванов І.І.</v>
      </c>
      <c r="C116" s="33" t="str">
        <f>Іванов!$B$3</f>
        <v>Керівник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33">
        <f>CEILING(SUM(D116:AH116)/8.15,1)</f>
        <v>0</v>
      </c>
      <c r="AJ116" s="34"/>
      <c r="AK116" s="34"/>
      <c r="AL116" s="34"/>
      <c r="AM116" s="34"/>
      <c r="AN116" s="34"/>
      <c r="AO116" s="42"/>
      <c r="AP116" s="34"/>
    </row>
    <row r="117" spans="1:42" ht="12.75">
      <c r="A117" s="37"/>
      <c r="B117" s="33" t="str">
        <f>Петров!$G$1</f>
        <v>Петров П.П.</v>
      </c>
      <c r="C117" s="33" t="str">
        <f>Петров!$B$3</f>
        <v>Заступник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33">
        <f>CEILING(SUM(D117:AH117)/8.15,1)</f>
        <v>0</v>
      </c>
      <c r="AJ117" s="34"/>
      <c r="AK117" s="34"/>
      <c r="AL117" s="34"/>
      <c r="AM117" s="34"/>
      <c r="AN117" s="34"/>
      <c r="AO117" s="42"/>
      <c r="AP117" s="34"/>
    </row>
    <row r="118" spans="1:42" ht="12.75">
      <c r="A118" s="37"/>
      <c r="B118" s="33" t="str">
        <f>Сидоров!$G$1</f>
        <v>Сидоров С.С.</v>
      </c>
      <c r="C118" s="33" t="str">
        <f>Сидоров!$B$3</f>
        <v>Заступник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33">
        <f>CEILING(SUM(D118:AH118)/8.15,1)</f>
        <v>0</v>
      </c>
      <c r="AJ118" s="34"/>
      <c r="AK118" s="34"/>
      <c r="AL118" s="34"/>
      <c r="AM118" s="34"/>
      <c r="AN118" s="34"/>
      <c r="AO118" s="40"/>
      <c r="AP118" s="34"/>
    </row>
    <row r="119" spans="1:42" ht="12.75">
      <c r="A119" s="37"/>
      <c r="B119" s="33" t="str">
        <f>Васечкин!$G$1</f>
        <v>Васечкін В.В.</v>
      </c>
      <c r="C119" s="33" t="str">
        <f>Васечкин!$B$3</f>
        <v>Заступник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33">
        <f>CEILING(SUM(D119:AH119)/8.15,1)</f>
        <v>0</v>
      </c>
      <c r="AJ119" s="34"/>
      <c r="AK119" s="34"/>
      <c r="AL119" s="34"/>
      <c r="AM119" s="34"/>
      <c r="AN119" s="34"/>
      <c r="AO119" s="40"/>
      <c r="AP119" s="34"/>
    </row>
    <row r="120" ht="12.75">
      <c r="A120" s="209"/>
    </row>
    <row r="121" spans="1:2" ht="12.75">
      <c r="A121" s="116"/>
      <c r="B121" s="105"/>
    </row>
    <row r="122" spans="1:42" ht="12.75">
      <c r="A122" s="32"/>
      <c r="B122" s="29"/>
      <c r="C122" s="2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29"/>
      <c r="AJ122" s="150"/>
      <c r="AK122" s="150"/>
      <c r="AL122" s="150"/>
      <c r="AM122" s="150"/>
      <c r="AN122" s="150"/>
      <c r="AP122" s="150"/>
    </row>
    <row r="123" spans="1:42" ht="12.75">
      <c r="A123" s="32"/>
      <c r="B123" s="29" t="s">
        <v>189</v>
      </c>
      <c r="C123" s="29"/>
      <c r="D123" s="23"/>
      <c r="E123" s="24"/>
      <c r="F123" s="24"/>
      <c r="G123" s="24"/>
      <c r="H123" s="25"/>
      <c r="I123" s="26"/>
      <c r="J123" s="26"/>
      <c r="K123" s="23"/>
      <c r="L123" s="23"/>
      <c r="M123" s="26"/>
      <c r="N123" s="26"/>
      <c r="O123" s="26"/>
      <c r="P123" s="26"/>
      <c r="Q123" s="26"/>
      <c r="R123" s="23"/>
      <c r="S123" s="23"/>
      <c r="T123" s="26"/>
      <c r="U123" s="26"/>
      <c r="V123" s="26"/>
      <c r="W123" s="26"/>
      <c r="X123" s="26"/>
      <c r="Y123" s="23"/>
      <c r="Z123" s="23"/>
      <c r="AA123" s="26"/>
      <c r="AB123" s="26"/>
      <c r="AC123" s="26"/>
      <c r="AD123" s="26"/>
      <c r="AE123" s="26"/>
      <c r="AF123" s="23"/>
      <c r="AG123" s="23"/>
      <c r="AH123" s="26"/>
      <c r="AI123" s="29"/>
      <c r="AJ123" s="150"/>
      <c r="AK123" s="150"/>
      <c r="AL123" s="150"/>
      <c r="AM123" s="150"/>
      <c r="AN123" s="150"/>
      <c r="AP123" s="150"/>
    </row>
    <row r="124" spans="1:42" ht="12.75">
      <c r="A124" s="32"/>
      <c r="B124" s="29"/>
      <c r="C124" s="29"/>
      <c r="D124" s="23"/>
      <c r="E124" s="24"/>
      <c r="F124" s="24"/>
      <c r="G124" s="24"/>
      <c r="H124" s="25"/>
      <c r="I124" s="26"/>
      <c r="J124" s="26"/>
      <c r="K124" s="23"/>
      <c r="L124" s="23"/>
      <c r="M124" s="26"/>
      <c r="N124" s="26"/>
      <c r="O124" s="26"/>
      <c r="P124" s="26"/>
      <c r="Q124" s="26"/>
      <c r="R124" s="23"/>
      <c r="S124" s="23"/>
      <c r="T124" s="26"/>
      <c r="U124" s="26"/>
      <c r="V124" s="26"/>
      <c r="W124" s="26"/>
      <c r="X124" s="26"/>
      <c r="Y124" s="23"/>
      <c r="Z124" s="23"/>
      <c r="AA124" s="26"/>
      <c r="AB124" s="26"/>
      <c r="AC124" s="26"/>
      <c r="AD124" s="26"/>
      <c r="AE124" s="26"/>
      <c r="AF124" s="23"/>
      <c r="AG124" s="23"/>
      <c r="AH124" s="26"/>
      <c r="AI124" s="29"/>
      <c r="AJ124" s="150"/>
      <c r="AK124" s="254" t="s">
        <v>29</v>
      </c>
      <c r="AL124" s="254"/>
      <c r="AM124" s="254"/>
      <c r="AN124" s="254"/>
      <c r="AP124" s="150"/>
    </row>
    <row r="125" spans="1:42" ht="18">
      <c r="A125" s="31"/>
      <c r="B125" s="28"/>
      <c r="D125" s="6"/>
      <c r="E125" s="14" t="s">
        <v>4</v>
      </c>
      <c r="F125" s="3"/>
      <c r="G125" s="3"/>
      <c r="H125" s="3"/>
      <c r="I125" s="6"/>
      <c r="J125" s="9"/>
      <c r="K125" s="6"/>
      <c r="L125" s="11" t="s">
        <v>43</v>
      </c>
      <c r="M125" s="11"/>
      <c r="N125" s="11"/>
      <c r="O125" s="11"/>
      <c r="P125" s="11"/>
      <c r="Q125" s="11" t="str">
        <f>$P$4</f>
        <v>2012 року.</v>
      </c>
      <c r="R125" s="11"/>
      <c r="T125" s="15"/>
      <c r="U125" s="11"/>
      <c r="V125" s="11"/>
      <c r="W125" s="11"/>
      <c r="X125" s="11"/>
      <c r="Z125" s="11"/>
      <c r="AA125" s="11"/>
      <c r="AB125" s="14"/>
      <c r="AC125" s="11"/>
      <c r="AD125" s="35" t="str">
        <f>$AD$4</f>
        <v>Керівник</v>
      </c>
      <c r="AE125" s="11"/>
      <c r="AF125" s="11"/>
      <c r="AG125" s="35"/>
      <c r="AH125" s="35"/>
      <c r="AI125" s="35"/>
      <c r="AJ125" s="148"/>
      <c r="AK125" s="147"/>
      <c r="AL125" s="147" t="str">
        <f>$AL$4</f>
        <v>І.І.Іванов</v>
      </c>
      <c r="AM125" s="147"/>
      <c r="AN125" s="153"/>
      <c r="AP125" s="154"/>
    </row>
    <row r="126" spans="1:42" ht="12" customHeight="1">
      <c r="A126" s="255"/>
      <c r="B126" s="260" t="s">
        <v>6</v>
      </c>
      <c r="C126" s="260" t="s">
        <v>0</v>
      </c>
      <c r="D126" s="262" t="s">
        <v>77</v>
      </c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4"/>
      <c r="AI126" s="258" t="s">
        <v>5</v>
      </c>
      <c r="AJ126" s="257"/>
      <c r="AK126" s="257"/>
      <c r="AL126" s="257"/>
      <c r="AM126" s="257"/>
      <c r="AN126" s="257"/>
      <c r="AO126" s="257"/>
      <c r="AP126" s="155"/>
    </row>
    <row r="127" spans="1:42" ht="60.75" customHeight="1">
      <c r="A127" s="256"/>
      <c r="B127" s="261"/>
      <c r="C127" s="261"/>
      <c r="D127" s="4">
        <v>1</v>
      </c>
      <c r="E127" s="4">
        <v>2</v>
      </c>
      <c r="F127" s="4">
        <v>3</v>
      </c>
      <c r="G127" s="5">
        <v>4</v>
      </c>
      <c r="H127" s="5">
        <v>5</v>
      </c>
      <c r="I127" s="10">
        <v>6</v>
      </c>
      <c r="J127" s="10">
        <v>7</v>
      </c>
      <c r="K127" s="10">
        <v>8</v>
      </c>
      <c r="L127" s="10">
        <v>9</v>
      </c>
      <c r="M127" s="10">
        <v>10</v>
      </c>
      <c r="N127" s="10">
        <v>11</v>
      </c>
      <c r="O127" s="4">
        <v>12</v>
      </c>
      <c r="P127" s="4">
        <v>13</v>
      </c>
      <c r="Q127" s="4">
        <v>14</v>
      </c>
      <c r="R127" s="4">
        <v>15</v>
      </c>
      <c r="S127" s="4">
        <v>16</v>
      </c>
      <c r="T127" s="4">
        <v>17</v>
      </c>
      <c r="U127" s="16">
        <v>18</v>
      </c>
      <c r="V127" s="4">
        <v>19</v>
      </c>
      <c r="W127" s="4">
        <v>20</v>
      </c>
      <c r="X127" s="4">
        <v>21</v>
      </c>
      <c r="Y127" s="4">
        <v>22</v>
      </c>
      <c r="Z127" s="4">
        <v>23</v>
      </c>
      <c r="AA127" s="4">
        <v>24</v>
      </c>
      <c r="AB127" s="16">
        <v>25</v>
      </c>
      <c r="AC127" s="4">
        <v>26</v>
      </c>
      <c r="AD127" s="4">
        <v>27</v>
      </c>
      <c r="AE127" s="12">
        <v>28</v>
      </c>
      <c r="AF127" s="4">
        <v>29</v>
      </c>
      <c r="AG127" s="4">
        <v>30</v>
      </c>
      <c r="AH127" s="47">
        <v>31</v>
      </c>
      <c r="AI127" s="259"/>
      <c r="AJ127" s="160" t="s">
        <v>7</v>
      </c>
      <c r="AK127" s="160" t="s">
        <v>8</v>
      </c>
      <c r="AL127" s="160" t="s">
        <v>9</v>
      </c>
      <c r="AM127" s="161" t="s">
        <v>86</v>
      </c>
      <c r="AN127" s="160" t="s">
        <v>15</v>
      </c>
      <c r="AO127" s="160" t="s">
        <v>129</v>
      </c>
      <c r="AP127" s="156" t="s">
        <v>14</v>
      </c>
    </row>
    <row r="128" spans="1:42" ht="12.75" customHeight="1">
      <c r="A128" s="37"/>
      <c r="B128" s="33" t="str">
        <f>Іванов!$G$1</f>
        <v>Іванов І.І.</v>
      </c>
      <c r="C128" s="33" t="str">
        <f>Іванов!$B$3</f>
        <v>Керівник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33">
        <f>CEILING(SUM(D128:AH128)/8.15,1)</f>
        <v>0</v>
      </c>
      <c r="AJ128" s="34"/>
      <c r="AK128" s="34"/>
      <c r="AL128" s="34"/>
      <c r="AM128" s="34"/>
      <c r="AN128" s="34"/>
      <c r="AO128" s="34"/>
      <c r="AP128" s="34"/>
    </row>
    <row r="129" spans="1:42" ht="12.75">
      <c r="A129" s="37"/>
      <c r="B129" s="33" t="str">
        <f>Петров!$G$1</f>
        <v>Петров П.П.</v>
      </c>
      <c r="C129" s="33" t="str">
        <f>Петров!$B$3</f>
        <v>Заступник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33">
        <f>CEILING(SUM(D129:AH129)/8.15,1)</f>
        <v>0</v>
      </c>
      <c r="AJ129" s="34"/>
      <c r="AK129" s="34"/>
      <c r="AL129" s="34"/>
      <c r="AM129" s="34"/>
      <c r="AN129" s="34"/>
      <c r="AO129" s="34"/>
      <c r="AP129" s="34"/>
    </row>
    <row r="130" spans="1:42" ht="12.75">
      <c r="A130" s="37"/>
      <c r="B130" s="33" t="str">
        <f>Сидоров!$G$1</f>
        <v>Сидоров С.С.</v>
      </c>
      <c r="C130" s="33" t="str">
        <f>Сидоров!$B$3</f>
        <v>Заступник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33">
        <f>CEILING(SUM(D130:AH130)/8.15,1)</f>
        <v>0</v>
      </c>
      <c r="AJ130" s="34"/>
      <c r="AK130" s="34"/>
      <c r="AL130" s="34"/>
      <c r="AM130" s="34"/>
      <c r="AN130" s="34"/>
      <c r="AO130" s="34"/>
      <c r="AP130" s="34"/>
    </row>
    <row r="131" spans="1:42" ht="12.75">
      <c r="A131" s="37"/>
      <c r="B131" s="33" t="str">
        <f>Васечкин!$G$1</f>
        <v>Васечкін В.В.</v>
      </c>
      <c r="C131" s="33" t="str">
        <f>Васечкин!$B$3</f>
        <v>Заступник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33">
        <f>CEILING(SUM(D131:AH131)/8.15,1)</f>
        <v>0</v>
      </c>
      <c r="AJ131" s="34"/>
      <c r="AK131" s="34"/>
      <c r="AL131" s="34"/>
      <c r="AM131" s="34"/>
      <c r="AN131" s="34"/>
      <c r="AO131" s="34"/>
      <c r="AP131" s="34"/>
    </row>
    <row r="134" spans="1:42" ht="12.75">
      <c r="A134" s="32"/>
      <c r="B134" s="29"/>
      <c r="C134" s="2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29"/>
      <c r="AJ134" s="150"/>
      <c r="AK134" s="150"/>
      <c r="AL134" s="150"/>
      <c r="AM134" s="150"/>
      <c r="AN134" s="150"/>
      <c r="AP134" s="150"/>
    </row>
    <row r="135" spans="1:42" ht="12.75">
      <c r="A135" s="32"/>
      <c r="B135" s="29" t="s">
        <v>189</v>
      </c>
      <c r="C135" s="2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29"/>
      <c r="AJ135" s="150"/>
      <c r="AK135" s="150"/>
      <c r="AL135" s="150"/>
      <c r="AM135" s="150"/>
      <c r="AN135" s="150"/>
      <c r="AP135" s="150"/>
    </row>
  </sheetData>
  <sheetProtection/>
  <mergeCells count="83">
    <mergeCell ref="AJ29:AO29"/>
    <mergeCell ref="AJ69:AO69"/>
    <mergeCell ref="AJ59:AO59"/>
    <mergeCell ref="AJ49:AO49"/>
    <mergeCell ref="AJ39:AO39"/>
    <mergeCell ref="D39:AH39"/>
    <mergeCell ref="D49:AH49"/>
    <mergeCell ref="D114:AH114"/>
    <mergeCell ref="D126:AH126"/>
    <mergeCell ref="D59:AH59"/>
    <mergeCell ref="D69:AH69"/>
    <mergeCell ref="D80:AH80"/>
    <mergeCell ref="D91:AH91"/>
    <mergeCell ref="A59:A60"/>
    <mergeCell ref="C59:C60"/>
    <mergeCell ref="C49:C50"/>
    <mergeCell ref="C39:C40"/>
    <mergeCell ref="C29:C30"/>
    <mergeCell ref="C17:C18"/>
    <mergeCell ref="AK78:AN78"/>
    <mergeCell ref="B126:B127"/>
    <mergeCell ref="C126:C127"/>
    <mergeCell ref="C114:C115"/>
    <mergeCell ref="B69:B70"/>
    <mergeCell ref="B80:B81"/>
    <mergeCell ref="B91:B92"/>
    <mergeCell ref="B114:B115"/>
    <mergeCell ref="C69:C70"/>
    <mergeCell ref="AJ126:AO126"/>
    <mergeCell ref="AJ80:AO80"/>
    <mergeCell ref="AI126:AI127"/>
    <mergeCell ref="AK124:AN124"/>
    <mergeCell ref="AI49:AI50"/>
    <mergeCell ref="AI59:AI60"/>
    <mergeCell ref="AI69:AI70"/>
    <mergeCell ref="AI80:AI81"/>
    <mergeCell ref="AI91:AI92"/>
    <mergeCell ref="AI102:AI103"/>
    <mergeCell ref="AI114:AI115"/>
    <mergeCell ref="A80:A81"/>
    <mergeCell ref="B102:B103"/>
    <mergeCell ref="C102:C103"/>
    <mergeCell ref="C91:C92"/>
    <mergeCell ref="C80:C81"/>
    <mergeCell ref="D102:AH102"/>
    <mergeCell ref="A114:A115"/>
    <mergeCell ref="A126:A127"/>
    <mergeCell ref="A91:A92"/>
    <mergeCell ref="A102:A103"/>
    <mergeCell ref="AK89:AN89"/>
    <mergeCell ref="AK100:AN100"/>
    <mergeCell ref="AK112:AN112"/>
    <mergeCell ref="AJ114:AO114"/>
    <mergeCell ref="AJ102:AO102"/>
    <mergeCell ref="AJ91:AO91"/>
    <mergeCell ref="AI39:AI40"/>
    <mergeCell ref="A69:A70"/>
    <mergeCell ref="AK47:AN47"/>
    <mergeCell ref="AK57:AN57"/>
    <mergeCell ref="AK67:AN67"/>
    <mergeCell ref="A39:A40"/>
    <mergeCell ref="A49:A50"/>
    <mergeCell ref="B39:B40"/>
    <mergeCell ref="B49:B50"/>
    <mergeCell ref="B59:B60"/>
    <mergeCell ref="AK37:AN37"/>
    <mergeCell ref="AI29:AI30"/>
    <mergeCell ref="A29:A30"/>
    <mergeCell ref="B29:B30"/>
    <mergeCell ref="B17:B18"/>
    <mergeCell ref="B5:B6"/>
    <mergeCell ref="D5:AH5"/>
    <mergeCell ref="C5:C6"/>
    <mergeCell ref="D17:AH17"/>
    <mergeCell ref="D29:AH29"/>
    <mergeCell ref="AK3:AN3"/>
    <mergeCell ref="A5:A6"/>
    <mergeCell ref="AK15:AN15"/>
    <mergeCell ref="AJ5:AO5"/>
    <mergeCell ref="A17:A18"/>
    <mergeCell ref="AI5:AI6"/>
    <mergeCell ref="AI17:AI18"/>
    <mergeCell ref="AJ17:AP17"/>
  </mergeCells>
  <printOptions horizontalCentered="1" verticalCentered="1"/>
  <pageMargins left="0.2362204724409449" right="0.15748031496062992" top="0.5511811023622047" bottom="0.8661417322834646" header="0.1968503937007874" footer="0.8661417322834646"/>
  <pageSetup horizontalDpi="600" verticalDpi="600" orientation="landscape" paperSize="9" scale="81" r:id="rId3"/>
  <rowBreaks count="11" manualBreakCount="11">
    <brk id="14" max="255" man="1"/>
    <brk id="26" max="255" man="1"/>
    <brk id="36" max="255" man="1"/>
    <brk id="46" max="255" man="1"/>
    <brk id="56" max="255" man="1"/>
    <brk id="66" max="255" man="1"/>
    <brk id="77" max="41" man="1"/>
    <brk id="88" max="255" man="1"/>
    <brk id="99" max="255" man="1"/>
    <brk id="111" max="41" man="1"/>
    <brk id="123" max="4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BQ4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12.00390625" style="0" customWidth="1"/>
    <col min="4" max="4" width="7.25390625" style="0" customWidth="1"/>
    <col min="6" max="7" width="9.125" style="22" customWidth="1"/>
    <col min="11" max="11" width="10.25390625" style="0" hidden="1" customWidth="1"/>
    <col min="12" max="13" width="10.75390625" style="0" customWidth="1"/>
    <col min="15" max="15" width="10.125" style="0" hidden="1" customWidth="1"/>
    <col min="16" max="16" width="0" style="0" hidden="1" customWidth="1"/>
    <col min="17" max="17" width="10.375" style="0" customWidth="1"/>
    <col min="21" max="21" width="9.625" style="0" bestFit="1" customWidth="1"/>
    <col min="23" max="23" width="11.25390625" style="0" customWidth="1"/>
    <col min="24" max="24" width="0" style="0" hidden="1" customWidth="1"/>
    <col min="25" max="25" width="12.375" style="22" customWidth="1"/>
    <col min="34" max="34" width="10.25390625" style="0" customWidth="1"/>
    <col min="35" max="35" width="0" style="0" hidden="1" customWidth="1"/>
    <col min="38" max="38" width="10.625" style="22" customWidth="1"/>
    <col min="39" max="40" width="9.125" style="22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AO1" s="166"/>
      <c r="AP1" s="166"/>
    </row>
    <row r="2" spans="1:42" ht="14.25" customHeight="1">
      <c r="A2" s="39"/>
      <c r="E2" s="30"/>
      <c r="F2" s="22" t="s">
        <v>66</v>
      </c>
      <c r="N2" t="s">
        <v>180</v>
      </c>
      <c r="U2" t="s">
        <v>188</v>
      </c>
      <c r="Z2" s="6"/>
      <c r="AO2" s="166"/>
      <c r="AP2" s="166"/>
    </row>
    <row r="3" spans="1:42" ht="12" customHeight="1">
      <c r="A3" s="280" t="s">
        <v>169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Z3" s="6"/>
      <c r="AO3" s="166"/>
      <c r="AP3" s="166"/>
    </row>
    <row r="4" spans="1:40" s="111" customFormat="1" ht="26.25" customHeight="1">
      <c r="A4" s="337" t="s">
        <v>158</v>
      </c>
      <c r="B4" s="301" t="s">
        <v>65</v>
      </c>
      <c r="C4" s="301" t="s">
        <v>0</v>
      </c>
      <c r="D4" s="303" t="s">
        <v>75</v>
      </c>
      <c r="E4" s="303" t="s">
        <v>76</v>
      </c>
      <c r="F4" s="335" t="s">
        <v>52</v>
      </c>
      <c r="G4" s="336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81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81" t="s">
        <v>54</v>
      </c>
      <c r="X4" s="281"/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335" t="s">
        <v>51</v>
      </c>
      <c r="AN4" s="336"/>
    </row>
    <row r="5" spans="1:40" s="111" customFormat="1" ht="46.5" customHeight="1">
      <c r="A5" s="338"/>
      <c r="B5" s="301"/>
      <c r="C5" s="301"/>
      <c r="D5" s="333"/>
      <c r="E5" s="333"/>
      <c r="F5" s="233" t="s">
        <v>124</v>
      </c>
      <c r="G5" s="233" t="s">
        <v>125</v>
      </c>
      <c r="H5" s="282"/>
      <c r="I5" s="282"/>
      <c r="J5" s="282"/>
      <c r="K5" s="282"/>
      <c r="L5" s="282" t="s">
        <v>13</v>
      </c>
      <c r="M5" s="108" t="s">
        <v>44</v>
      </c>
      <c r="N5" s="108" t="s">
        <v>69</v>
      </c>
      <c r="O5" s="108" t="s">
        <v>45</v>
      </c>
      <c r="P5" s="281"/>
      <c r="Q5" s="282"/>
      <c r="R5" s="334"/>
      <c r="S5" s="230" t="s">
        <v>124</v>
      </c>
      <c r="T5" s="230" t="s">
        <v>125</v>
      </c>
      <c r="U5" s="230" t="s">
        <v>22</v>
      </c>
      <c r="V5" s="230" t="s">
        <v>23</v>
      </c>
      <c r="W5" s="282" t="s">
        <v>24</v>
      </c>
      <c r="X5" s="282"/>
      <c r="Y5" s="339"/>
      <c r="Z5" s="282"/>
      <c r="AA5" s="231" t="s">
        <v>127</v>
      </c>
      <c r="AB5" s="231" t="s">
        <v>128</v>
      </c>
      <c r="AC5" s="231">
        <v>0.061</v>
      </c>
      <c r="AD5" s="232" t="s">
        <v>133</v>
      </c>
      <c r="AE5" s="232" t="s">
        <v>134</v>
      </c>
      <c r="AF5" s="231">
        <v>0.036</v>
      </c>
      <c r="AG5" s="231">
        <v>0.026</v>
      </c>
      <c r="AH5" s="282"/>
      <c r="AI5" s="282"/>
      <c r="AJ5" s="230" t="s">
        <v>124</v>
      </c>
      <c r="AK5" s="230" t="s">
        <v>125</v>
      </c>
      <c r="AL5" s="339"/>
      <c r="AM5" s="233" t="s">
        <v>124</v>
      </c>
      <c r="AN5" s="233" t="s">
        <v>125</v>
      </c>
    </row>
    <row r="6" spans="1:42" ht="12.75">
      <c r="A6" s="41"/>
      <c r="B6" s="33" t="str">
        <f>Іванов!$G$1</f>
        <v>Іванов І.І.</v>
      </c>
      <c r="C6" s="33" t="str">
        <f>Іванов!$B$3</f>
        <v>Керівник</v>
      </c>
      <c r="D6" s="234">
        <f>Іванов!B14</f>
        <v>0</v>
      </c>
      <c r="E6" s="226">
        <f>Іванов!C14</f>
        <v>0</v>
      </c>
      <c r="F6" s="227">
        <f>Іванов!D14</f>
        <v>1928.0900000000001</v>
      </c>
      <c r="G6" s="227">
        <f>Іванов!E14</f>
        <v>0</v>
      </c>
      <c r="H6" s="226">
        <f>Іванов!F14</f>
        <v>0</v>
      </c>
      <c r="I6" s="226">
        <f>Іванов!G14</f>
        <v>0</v>
      </c>
      <c r="J6" s="226">
        <f>Іванов!H14</f>
        <v>0</v>
      </c>
      <c r="K6" s="226">
        <f>Іванов!I14</f>
        <v>0</v>
      </c>
      <c r="L6" s="226">
        <f>Іванов!J14</f>
        <v>0</v>
      </c>
      <c r="M6" s="226">
        <f>Іванов!K14</f>
        <v>0</v>
      </c>
      <c r="N6" s="226">
        <f>Іванов!L14</f>
        <v>0</v>
      </c>
      <c r="O6" s="226">
        <f>Іванов!M14</f>
        <v>0</v>
      </c>
      <c r="P6" s="226">
        <f>Іванов!N14</f>
        <v>0</v>
      </c>
      <c r="Q6" s="226">
        <f>Іванов!O14</f>
        <v>0</v>
      </c>
      <c r="R6" s="226">
        <f>Іванов!P14</f>
        <v>0</v>
      </c>
      <c r="S6" s="226">
        <f>Іванов!Q14</f>
        <v>0</v>
      </c>
      <c r="T6" s="226">
        <f>Іванов!R14</f>
        <v>0</v>
      </c>
      <c r="U6" s="226">
        <f>Іванов!S14</f>
        <v>0</v>
      </c>
      <c r="V6" s="226">
        <f>Іванов!T14</f>
        <v>0</v>
      </c>
      <c r="W6" s="226">
        <f>Іванов!U14</f>
        <v>0</v>
      </c>
      <c r="X6" s="226">
        <f>Іванов!V14</f>
        <v>0</v>
      </c>
      <c r="Y6" s="227">
        <f>Іванов!W14</f>
        <v>0</v>
      </c>
      <c r="Z6" s="241">
        <f>Іванов!X14</f>
        <v>0</v>
      </c>
      <c r="AA6" s="226">
        <f>Іванов!Y14</f>
        <v>-80.48</v>
      </c>
      <c r="AB6" s="226">
        <f>Іванов!Z14</f>
        <v>0</v>
      </c>
      <c r="AC6" s="226">
        <f>Іванов!AA14</f>
        <v>0</v>
      </c>
      <c r="AD6" s="226">
        <f>Іванов!AB14</f>
        <v>0</v>
      </c>
      <c r="AE6" s="226">
        <f>Іванов!AC14</f>
        <v>0</v>
      </c>
      <c r="AF6" s="226">
        <f>Іванов!AD14</f>
        <v>0</v>
      </c>
      <c r="AG6" s="226">
        <f>Іванов!AE14</f>
        <v>0</v>
      </c>
      <c r="AH6" s="226">
        <f>Іванов!AF14</f>
        <v>0</v>
      </c>
      <c r="AI6" s="226">
        <f>Іванов!AG14</f>
        <v>0</v>
      </c>
      <c r="AJ6" s="226">
        <f>Іванов!AH14</f>
        <v>0</v>
      </c>
      <c r="AK6" s="226">
        <f>Іванов!AI14</f>
        <v>0</v>
      </c>
      <c r="AL6" s="227">
        <f>Іванов!AJ14</f>
        <v>-80.48</v>
      </c>
      <c r="AM6" s="227">
        <f>Іванов!AK14</f>
        <v>2008.5700000000002</v>
      </c>
      <c r="AN6" s="227">
        <f>Іванов!AL14</f>
        <v>0</v>
      </c>
      <c r="AP6" s="2"/>
    </row>
    <row r="7" spans="1:42" ht="12.75">
      <c r="A7" s="41"/>
      <c r="B7" s="33" t="str">
        <f>Петров!$G$1</f>
        <v>Петров П.П.</v>
      </c>
      <c r="C7" s="33" t="str">
        <f>Петров!$B$3</f>
        <v>Заступник</v>
      </c>
      <c r="D7" s="234">
        <f>Петров!B14</f>
        <v>0</v>
      </c>
      <c r="E7" s="226">
        <f>Петров!C14</f>
        <v>0</v>
      </c>
      <c r="F7" s="227">
        <f>Петров!D14</f>
        <v>2668.6700000000005</v>
      </c>
      <c r="G7" s="227">
        <f>Петров!E14</f>
        <v>0</v>
      </c>
      <c r="H7" s="226">
        <f>Петров!F14</f>
        <v>0</v>
      </c>
      <c r="I7" s="226">
        <f>Петров!G14</f>
        <v>0</v>
      </c>
      <c r="J7" s="226">
        <f>Петров!H14</f>
        <v>0</v>
      </c>
      <c r="K7" s="226">
        <f>Петров!I14</f>
        <v>0</v>
      </c>
      <c r="L7" s="226">
        <f>Петров!J14</f>
        <v>0</v>
      </c>
      <c r="M7" s="226">
        <f>Петров!K14</f>
        <v>0</v>
      </c>
      <c r="N7" s="226">
        <f>Петров!L14</f>
        <v>0</v>
      </c>
      <c r="O7" s="226">
        <f>Петров!M14</f>
        <v>0</v>
      </c>
      <c r="P7" s="226">
        <f>Петров!N14</f>
        <v>0</v>
      </c>
      <c r="Q7" s="226">
        <f>Петров!O14</f>
        <v>0</v>
      </c>
      <c r="R7" s="226">
        <f>Петров!P14</f>
        <v>0</v>
      </c>
      <c r="S7" s="226">
        <f>Петров!Q14</f>
        <v>0</v>
      </c>
      <c r="T7" s="226">
        <f>Петров!R14</f>
        <v>0</v>
      </c>
      <c r="U7" s="226">
        <f>Петров!S14</f>
        <v>0</v>
      </c>
      <c r="V7" s="226">
        <f>Петров!T14</f>
        <v>0</v>
      </c>
      <c r="W7" s="226">
        <f>Петров!U14</f>
        <v>0</v>
      </c>
      <c r="X7" s="226">
        <f>Петров!V14</f>
        <v>0</v>
      </c>
      <c r="Y7" s="227">
        <f>Петров!W14</f>
        <v>0</v>
      </c>
      <c r="Z7" s="241">
        <f>Петров!X14</f>
        <v>0</v>
      </c>
      <c r="AA7" s="226">
        <f>Петров!Y14</f>
        <v>-80.48</v>
      </c>
      <c r="AB7" s="226">
        <f>Петров!Z14</f>
        <v>0</v>
      </c>
      <c r="AC7" s="226">
        <f>Петров!AA14</f>
        <v>0</v>
      </c>
      <c r="AD7" s="226">
        <f>Петров!AB14</f>
        <v>0</v>
      </c>
      <c r="AE7" s="226">
        <f>Петров!AC14</f>
        <v>0</v>
      </c>
      <c r="AF7" s="226">
        <f>Петров!AD14</f>
        <v>0</v>
      </c>
      <c r="AG7" s="226">
        <f>Петров!AE14</f>
        <v>0</v>
      </c>
      <c r="AH7" s="226">
        <f>Петров!AF14</f>
        <v>0</v>
      </c>
      <c r="AI7" s="226">
        <f>Петров!AG14</f>
        <v>0</v>
      </c>
      <c r="AJ7" s="226">
        <f>Петров!AH14</f>
        <v>0</v>
      </c>
      <c r="AK7" s="226">
        <f>Петров!AI14</f>
        <v>0</v>
      </c>
      <c r="AL7" s="227">
        <f>Петров!AJ14</f>
        <v>-80.48</v>
      </c>
      <c r="AM7" s="227">
        <f>Петров!AK14</f>
        <v>2749.1500000000005</v>
      </c>
      <c r="AN7" s="227">
        <f>Петров!AL14</f>
        <v>0</v>
      </c>
      <c r="AP7" s="2"/>
    </row>
    <row r="8" spans="1:42" ht="12.75">
      <c r="A8" s="41"/>
      <c r="B8" s="33" t="str">
        <f>Сидоров!$G$1</f>
        <v>Сидоров С.С.</v>
      </c>
      <c r="C8" s="33" t="str">
        <f>Сидоров!$B$3</f>
        <v>Заступник</v>
      </c>
      <c r="D8" s="234">
        <f>Сидоров!B14</f>
        <v>0</v>
      </c>
      <c r="E8" s="226">
        <f>Сидоров!C14</f>
        <v>0</v>
      </c>
      <c r="F8" s="227">
        <f>Сидоров!D14</f>
        <v>1687.5100000000007</v>
      </c>
      <c r="G8" s="227">
        <f>Сидоров!E14</f>
        <v>0</v>
      </c>
      <c r="H8" s="226">
        <f>Сидоров!F14</f>
        <v>0</v>
      </c>
      <c r="I8" s="226">
        <f>Сидоров!G14</f>
        <v>0</v>
      </c>
      <c r="J8" s="226">
        <f>Сидоров!H14</f>
        <v>0</v>
      </c>
      <c r="K8" s="226">
        <f>Сидоров!I14</f>
        <v>0</v>
      </c>
      <c r="L8" s="226">
        <f>Сидоров!J14</f>
        <v>0</v>
      </c>
      <c r="M8" s="226">
        <f>Сидоров!K14</f>
        <v>0</v>
      </c>
      <c r="N8" s="226">
        <f>Сидоров!L14</f>
        <v>0</v>
      </c>
      <c r="O8" s="226">
        <f>Сидоров!M14</f>
        <v>0</v>
      </c>
      <c r="P8" s="226">
        <f>Сидоров!N14</f>
        <v>0</v>
      </c>
      <c r="Q8" s="226">
        <f>Сидоров!O14</f>
        <v>0</v>
      </c>
      <c r="R8" s="226">
        <f>Сидоров!P14</f>
        <v>0</v>
      </c>
      <c r="S8" s="226">
        <f>Сидоров!Q14</f>
        <v>0</v>
      </c>
      <c r="T8" s="226">
        <f>Сидоров!R14</f>
        <v>0</v>
      </c>
      <c r="U8" s="226">
        <f>Сидоров!S14</f>
        <v>0</v>
      </c>
      <c r="V8" s="226">
        <f>Сидоров!T14</f>
        <v>0</v>
      </c>
      <c r="W8" s="226">
        <f>Сидоров!U14</f>
        <v>0</v>
      </c>
      <c r="X8" s="226">
        <f>Сидоров!V14</f>
        <v>0</v>
      </c>
      <c r="Y8" s="227">
        <f>Сидоров!W14</f>
        <v>0</v>
      </c>
      <c r="Z8" s="241">
        <f>Сидоров!X14</f>
        <v>0</v>
      </c>
      <c r="AA8" s="226">
        <f>Сидоров!Y14</f>
        <v>-80.48</v>
      </c>
      <c r="AB8" s="226">
        <f>Сидоров!Z14</f>
        <v>0</v>
      </c>
      <c r="AC8" s="226">
        <f>Сидоров!AA14</f>
        <v>0</v>
      </c>
      <c r="AD8" s="226">
        <f>Сидоров!AB14</f>
        <v>0</v>
      </c>
      <c r="AE8" s="226">
        <f>Сидоров!AC14</f>
        <v>0</v>
      </c>
      <c r="AF8" s="226">
        <f>Сидоров!AD14</f>
        <v>0</v>
      </c>
      <c r="AG8" s="226">
        <f>Сидоров!AE14</f>
        <v>0</v>
      </c>
      <c r="AH8" s="226">
        <f>Сидоров!AF14</f>
        <v>0</v>
      </c>
      <c r="AI8" s="226">
        <f>Сидоров!AG14</f>
        <v>0</v>
      </c>
      <c r="AJ8" s="226">
        <f>Сидоров!AH14</f>
        <v>0</v>
      </c>
      <c r="AK8" s="226">
        <f>Сидоров!AI14</f>
        <v>0</v>
      </c>
      <c r="AL8" s="227">
        <f>Сидоров!AJ14</f>
        <v>-80.48</v>
      </c>
      <c r="AM8" s="227">
        <f>Сидоров!AK14</f>
        <v>1767.9900000000007</v>
      </c>
      <c r="AN8" s="227">
        <f>Сидоров!AL14</f>
        <v>0</v>
      </c>
      <c r="AP8" s="2"/>
    </row>
    <row r="9" spans="1:42" ht="12.75">
      <c r="A9" s="41"/>
      <c r="B9" s="33" t="str">
        <f>Васечкин!$G$1</f>
        <v>Васечкін В.В.</v>
      </c>
      <c r="C9" s="33" t="str">
        <f>Васечкин!$B$3</f>
        <v>Заступник</v>
      </c>
      <c r="D9" s="234">
        <f>Васечкин!B14</f>
        <v>0</v>
      </c>
      <c r="E9" s="226">
        <f>Васечкин!C14</f>
        <v>0</v>
      </c>
      <c r="F9" s="227">
        <f>Васечкин!D14</f>
        <v>2556.93</v>
      </c>
      <c r="G9" s="227">
        <f>Васечкин!E14</f>
        <v>0</v>
      </c>
      <c r="H9" s="226">
        <f>Васечкин!F14</f>
        <v>0</v>
      </c>
      <c r="I9" s="226">
        <f>Васечкин!G14</f>
        <v>0</v>
      </c>
      <c r="J9" s="226">
        <f>Васечкин!H14</f>
        <v>0</v>
      </c>
      <c r="K9" s="226">
        <f>Васечкин!I14</f>
        <v>0</v>
      </c>
      <c r="L9" s="226">
        <f>Васечкин!J14</f>
        <v>0</v>
      </c>
      <c r="M9" s="226">
        <f>Васечкин!K14</f>
        <v>0</v>
      </c>
      <c r="N9" s="226">
        <f>Васечкин!L14</f>
        <v>0</v>
      </c>
      <c r="O9" s="226">
        <f>Васечкин!M14</f>
        <v>0</v>
      </c>
      <c r="P9" s="226">
        <f>Васечкин!N14</f>
        <v>0</v>
      </c>
      <c r="Q9" s="226">
        <f>Васечкин!O14</f>
        <v>0</v>
      </c>
      <c r="R9" s="226">
        <f>Васечкин!P14</f>
        <v>0</v>
      </c>
      <c r="S9" s="226">
        <f>Васечкин!Q14</f>
        <v>0</v>
      </c>
      <c r="T9" s="226">
        <f>Васечкин!R14</f>
        <v>0</v>
      </c>
      <c r="U9" s="226">
        <f>Васечкин!S14</f>
        <v>0</v>
      </c>
      <c r="V9" s="226">
        <f>Васечкин!T14</f>
        <v>0</v>
      </c>
      <c r="W9" s="226">
        <f>Васечкин!U14</f>
        <v>0</v>
      </c>
      <c r="X9" s="226">
        <f>Васечкин!V14</f>
        <v>0</v>
      </c>
      <c r="Y9" s="227">
        <f>Васечкин!W14</f>
        <v>0</v>
      </c>
      <c r="Z9" s="241">
        <f>Васечкин!X14</f>
        <v>0</v>
      </c>
      <c r="AA9" s="226">
        <f>Васечкин!Y14</f>
        <v>-80.48</v>
      </c>
      <c r="AB9" s="226">
        <f>Васечкин!Z14</f>
        <v>0</v>
      </c>
      <c r="AC9" s="226">
        <f>Васечкин!AA14</f>
        <v>0</v>
      </c>
      <c r="AD9" s="226">
        <f>Васечкин!AB14</f>
        <v>0</v>
      </c>
      <c r="AE9" s="226">
        <f>Васечкин!AC14</f>
        <v>0</v>
      </c>
      <c r="AF9" s="226">
        <f>Васечкин!AD14</f>
        <v>0</v>
      </c>
      <c r="AG9" s="226">
        <f>Васечкин!AE14</f>
        <v>0</v>
      </c>
      <c r="AH9" s="226">
        <f>Васечкин!AF14</f>
        <v>0</v>
      </c>
      <c r="AI9" s="226">
        <f>Васечкин!AG14</f>
        <v>0</v>
      </c>
      <c r="AJ9" s="226">
        <f>Васечкин!AH14</f>
        <v>0</v>
      </c>
      <c r="AK9" s="226">
        <f>Васечкин!AI14</f>
        <v>0</v>
      </c>
      <c r="AL9" s="227">
        <f>Васечкин!AJ14</f>
        <v>-80.48</v>
      </c>
      <c r="AM9" s="227">
        <f>Васечкин!AK14</f>
        <v>2637.41</v>
      </c>
      <c r="AN9" s="227">
        <f>Васечкин!AL14</f>
        <v>0</v>
      </c>
      <c r="AP9" s="2"/>
    </row>
    <row r="10" spans="1:41" s="22" customFormat="1" ht="12.75">
      <c r="A10" s="225"/>
      <c r="B10" s="44" t="s">
        <v>118</v>
      </c>
      <c r="C10" s="45"/>
      <c r="D10" s="235">
        <f>SUM(D6:D9)</f>
        <v>0</v>
      </c>
      <c r="E10" s="227"/>
      <c r="F10" s="227">
        <f>SUM(F6:F9)</f>
        <v>8841.2</v>
      </c>
      <c r="G10" s="227">
        <f>SUM(G6:G9)</f>
        <v>0</v>
      </c>
      <c r="H10" s="227">
        <f>SUM(H6:H9)</f>
        <v>0</v>
      </c>
      <c r="I10" s="227">
        <f>SUM(I6:I9)</f>
        <v>0</v>
      </c>
      <c r="J10" s="227">
        <f>SUM(J6:J9)</f>
        <v>0</v>
      </c>
      <c r="K10" s="227">
        <f>SUM(K6:K9)</f>
        <v>0</v>
      </c>
      <c r="L10" s="227">
        <f>SUM(L6:L9)</f>
        <v>0</v>
      </c>
      <c r="M10" s="227">
        <f>SUM(M6:M9)</f>
        <v>0</v>
      </c>
      <c r="N10" s="227">
        <f>SUM(N6:N9)</f>
        <v>0</v>
      </c>
      <c r="O10" s="227">
        <f>SUM(O6:O9)</f>
        <v>0</v>
      </c>
      <c r="P10" s="227">
        <f>SUM(P6:P9)</f>
        <v>0</v>
      </c>
      <c r="Q10" s="227">
        <f>SUM(Q6:Q9)</f>
        <v>0</v>
      </c>
      <c r="R10" s="227">
        <f>SUM(R6:R9)</f>
        <v>0</v>
      </c>
      <c r="S10" s="227">
        <f>SUM(S6:S9)</f>
        <v>0</v>
      </c>
      <c r="T10" s="227">
        <f>SUM(T6:T9)</f>
        <v>0</v>
      </c>
      <c r="U10" s="227">
        <f>SUM(U6:U9)</f>
        <v>0</v>
      </c>
      <c r="V10" s="227">
        <f>SUM(V6:V9)</f>
        <v>0</v>
      </c>
      <c r="W10" s="227">
        <f>SUM(W6:W9)</f>
        <v>0</v>
      </c>
      <c r="X10" s="227">
        <f>SUM(X6:X9)</f>
        <v>0</v>
      </c>
      <c r="Y10" s="227">
        <f>SUM(Y6:Y9)</f>
        <v>0</v>
      </c>
      <c r="Z10" s="227">
        <f>SUM(Z6:Z9)</f>
        <v>0</v>
      </c>
      <c r="AA10" s="227">
        <f>SUM(AA6:AA9)</f>
        <v>-321.92</v>
      </c>
      <c r="AB10" s="227">
        <f>SUM(AB6:AB9)</f>
        <v>0</v>
      </c>
      <c r="AC10" s="227">
        <f>SUM(AC6:AC9)</f>
        <v>0</v>
      </c>
      <c r="AD10" s="227">
        <f>SUM(AD6:AD9)</f>
        <v>0</v>
      </c>
      <c r="AE10" s="227">
        <f>SUM(AE6:AE9)</f>
        <v>0</v>
      </c>
      <c r="AF10" s="227">
        <f>SUM(AF6:AF9)</f>
        <v>0</v>
      </c>
      <c r="AG10" s="227">
        <f>SUM(AG6:AG9)</f>
        <v>0</v>
      </c>
      <c r="AH10" s="227">
        <f>SUM(AH6:AH9)</f>
        <v>0</v>
      </c>
      <c r="AI10" s="227">
        <f>SUM(AI6:AI9)</f>
        <v>0</v>
      </c>
      <c r="AJ10" s="227">
        <f>SUM(AJ6:AJ9)</f>
        <v>0</v>
      </c>
      <c r="AK10" s="227">
        <f>SUM(AK6:AK9)</f>
        <v>0</v>
      </c>
      <c r="AL10" s="227">
        <f>SUM(AL6:AL9)</f>
        <v>-321.92</v>
      </c>
      <c r="AM10" s="227">
        <f>SUM(AM6:AM9)</f>
        <v>9163.120000000003</v>
      </c>
      <c r="AN10" s="227">
        <f>SUM(AN6:AN9)</f>
        <v>0</v>
      </c>
      <c r="AO10"/>
    </row>
    <row r="11" spans="1:42" s="22" customFormat="1" ht="12.75">
      <c r="A11" s="225"/>
      <c r="B11" s="44" t="s">
        <v>119</v>
      </c>
      <c r="C11" s="45"/>
      <c r="D11" s="235">
        <f>D10</f>
        <v>0</v>
      </c>
      <c r="E11" s="227"/>
      <c r="F11" s="227">
        <f aca="true" t="shared" si="0" ref="F11:AN11">F10</f>
        <v>8841.2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27">
        <f t="shared" si="0"/>
        <v>0</v>
      </c>
      <c r="R11" s="227">
        <f t="shared" si="0"/>
        <v>0</v>
      </c>
      <c r="S11" s="227">
        <f t="shared" si="0"/>
        <v>0</v>
      </c>
      <c r="T11" s="227">
        <f t="shared" si="0"/>
        <v>0</v>
      </c>
      <c r="U11" s="227">
        <f t="shared" si="0"/>
        <v>0</v>
      </c>
      <c r="V11" s="227">
        <f t="shared" si="0"/>
        <v>0</v>
      </c>
      <c r="W11" s="227">
        <f t="shared" si="0"/>
        <v>0</v>
      </c>
      <c r="X11" s="227">
        <f t="shared" si="0"/>
        <v>0</v>
      </c>
      <c r="Y11" s="227">
        <f t="shared" si="0"/>
        <v>0</v>
      </c>
      <c r="Z11" s="227">
        <f t="shared" si="0"/>
        <v>0</v>
      </c>
      <c r="AA11" s="227">
        <f t="shared" si="0"/>
        <v>-321.92</v>
      </c>
      <c r="AB11" s="227">
        <f t="shared" si="0"/>
        <v>0</v>
      </c>
      <c r="AC11" s="227">
        <f t="shared" si="0"/>
        <v>0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0</v>
      </c>
      <c r="AK11" s="227">
        <f t="shared" si="0"/>
        <v>0</v>
      </c>
      <c r="AL11" s="227">
        <f t="shared" si="0"/>
        <v>-321.92</v>
      </c>
      <c r="AM11" s="227">
        <f t="shared" si="0"/>
        <v>9163.120000000003</v>
      </c>
      <c r="AN11" s="227">
        <f t="shared" si="0"/>
        <v>0</v>
      </c>
      <c r="AO11"/>
      <c r="AP11" s="210"/>
    </row>
    <row r="12" ht="12.75">
      <c r="G12" s="30" t="s">
        <v>190</v>
      </c>
    </row>
    <row r="13" spans="22:25" ht="12.75">
      <c r="V13" s="2"/>
      <c r="Y13" s="210"/>
    </row>
    <row r="14" ht="12.75">
      <c r="U14" s="2"/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Y16"/>
      <c r="AL16"/>
      <c r="AM16"/>
      <c r="AN1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Y17"/>
      <c r="AL17"/>
      <c r="AM17"/>
      <c r="AN17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Y18"/>
      <c r="AL18"/>
      <c r="AM18"/>
      <c r="AN18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Y19"/>
      <c r="AL19"/>
      <c r="AM19"/>
      <c r="AN19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Y20"/>
      <c r="AL20"/>
      <c r="AM20"/>
      <c r="AN20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199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9"/>
      <c r="AP25" s="39"/>
    </row>
    <row r="26" spans="1:42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0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9"/>
      <c r="AP26" s="39"/>
    </row>
    <row r="27" spans="1:42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9"/>
      <c r="AP27" s="39"/>
    </row>
    <row r="28" spans="1:42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9"/>
      <c r="AP28" s="39"/>
    </row>
    <row r="29" spans="1:42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9"/>
      <c r="AP29" s="39"/>
    </row>
    <row r="30" spans="1:42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9"/>
      <c r="AP30" s="39"/>
    </row>
    <row r="31" spans="1:42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0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9"/>
      <c r="AP31" s="39"/>
    </row>
    <row r="32" spans="1:42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</row>
    <row r="33" spans="1:42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</row>
    <row r="34" spans="1:42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-321.92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0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</row>
    <row r="37" spans="1:42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</row>
    <row r="38" spans="1:42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</row>
    <row r="39" spans="1:42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</row>
    <row r="40" spans="1:42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-321.92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Y42"/>
      <c r="AL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Y43"/>
      <c r="AL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Y44"/>
      <c r="AL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  <c r="Y45"/>
      <c r="AL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Y46"/>
      <c r="AL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Y47"/>
      <c r="AL47"/>
      <c r="AM47"/>
      <c r="AN47"/>
      <c r="AO47" s="220"/>
      <c r="AP47" s="220"/>
    </row>
  </sheetData>
  <sheetProtection/>
  <mergeCells count="115">
    <mergeCell ref="Y4:Y5"/>
    <mergeCell ref="Z4:Z5"/>
    <mergeCell ref="I42:L42"/>
    <mergeCell ref="D42:F42"/>
    <mergeCell ref="V22:Y22"/>
    <mergeCell ref="B23:L24"/>
    <mergeCell ref="R23:S24"/>
    <mergeCell ref="V29:Y29"/>
    <mergeCell ref="M24:N24"/>
    <mergeCell ref="O24:Q24"/>
    <mergeCell ref="AL4:AL5"/>
    <mergeCell ref="AM4:AN4"/>
    <mergeCell ref="AH4:AH5"/>
    <mergeCell ref="AI4:AI5"/>
    <mergeCell ref="AC4:AG4"/>
    <mergeCell ref="AJ4:AK4"/>
    <mergeCell ref="H4:H5"/>
    <mergeCell ref="A4:A5"/>
    <mergeCell ref="B4:B5"/>
    <mergeCell ref="C4:C5"/>
    <mergeCell ref="D4:D5"/>
    <mergeCell ref="O25:Q25"/>
    <mergeCell ref="B25:L25"/>
    <mergeCell ref="M25:N25"/>
    <mergeCell ref="AA4:AB4"/>
    <mergeCell ref="W4:W5"/>
    <mergeCell ref="X4:X5"/>
    <mergeCell ref="S4:T4"/>
    <mergeCell ref="U4:V4"/>
    <mergeCell ref="A3:N3"/>
    <mergeCell ref="F4:G4"/>
    <mergeCell ref="L4:L5"/>
    <mergeCell ref="M4:O4"/>
    <mergeCell ref="E4:E5"/>
    <mergeCell ref="A16:F16"/>
    <mergeCell ref="I16:O16"/>
    <mergeCell ref="A17:F17"/>
    <mergeCell ref="L17:O17"/>
    <mergeCell ref="Q4:Q5"/>
    <mergeCell ref="R4:R5"/>
    <mergeCell ref="I4:I5"/>
    <mergeCell ref="J4:J5"/>
    <mergeCell ref="K4:K5"/>
    <mergeCell ref="P4:P5"/>
    <mergeCell ref="B26:L26"/>
    <mergeCell ref="M26:N26"/>
    <mergeCell ref="O26:Q26"/>
    <mergeCell ref="R26:S26"/>
    <mergeCell ref="I18:O18"/>
    <mergeCell ref="L19:O19"/>
    <mergeCell ref="N21:O21"/>
    <mergeCell ref="M23:N23"/>
    <mergeCell ref="O23:Q23"/>
    <mergeCell ref="R25:S25"/>
    <mergeCell ref="B28:L28"/>
    <mergeCell ref="M28:N28"/>
    <mergeCell ref="O28:Q28"/>
    <mergeCell ref="R28:S28"/>
    <mergeCell ref="B27:L27"/>
    <mergeCell ref="M27:N27"/>
    <mergeCell ref="O27:Q27"/>
    <mergeCell ref="R27:S27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O38:Q38"/>
    <mergeCell ref="R38:S38"/>
    <mergeCell ref="B37:L37"/>
    <mergeCell ref="M37:N37"/>
    <mergeCell ref="O37:Q37"/>
    <mergeCell ref="R37:S37"/>
    <mergeCell ref="I46:L46"/>
    <mergeCell ref="D43:F43"/>
    <mergeCell ref="I45:L45"/>
    <mergeCell ref="I43:L43"/>
    <mergeCell ref="B38:L38"/>
    <mergeCell ref="M38:N38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 horizontalCentered="1" verticalCentered="1"/>
  <pageMargins left="0.3937007874015748" right="0.15748031496062992" top="0.1968503937007874" bottom="0.1968503937007874" header="0.1968503937007874" footer="0.1968503937007874"/>
  <pageSetup horizontalDpi="600" verticalDpi="600" orientation="landscape" paperSize="9" scale="68" r:id="rId1"/>
  <colBreaks count="1" manualBreakCount="1"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Q47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5.125" style="0" customWidth="1"/>
    <col min="2" max="2" width="17.875" style="0" customWidth="1"/>
    <col min="3" max="3" width="13.00390625" style="0" customWidth="1"/>
    <col min="6" max="7" width="9.125" style="22" customWidth="1"/>
    <col min="11" max="11" width="0" style="0" hidden="1" customWidth="1"/>
    <col min="15" max="15" width="10.375" style="0" customWidth="1"/>
    <col min="17" max="17" width="10.375" style="0" customWidth="1"/>
    <col min="23" max="23" width="12.125" style="0" customWidth="1"/>
    <col min="24" max="24" width="0" style="220" hidden="1" customWidth="1"/>
    <col min="25" max="25" width="9.125" style="22" customWidth="1"/>
    <col min="34" max="34" width="10.25390625" style="0" customWidth="1"/>
    <col min="35" max="36" width="9.125" style="229" customWidth="1"/>
    <col min="37" max="37" width="9.125" style="151" customWidth="1"/>
    <col min="38" max="38" width="10.125" style="22" customWidth="1"/>
    <col min="39" max="40" width="9.125" style="22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X1" s="166"/>
      <c r="AI1" s="166"/>
      <c r="AJ1" s="166"/>
      <c r="AK1"/>
      <c r="AO1" s="166"/>
      <c r="AP1" s="166"/>
    </row>
    <row r="2" spans="1:42" ht="14.25" customHeight="1">
      <c r="A2" s="39"/>
      <c r="E2" s="30"/>
      <c r="F2" s="22" t="s">
        <v>66</v>
      </c>
      <c r="N2" t="s">
        <v>180</v>
      </c>
      <c r="U2" t="s">
        <v>188</v>
      </c>
      <c r="X2" s="166"/>
      <c r="AI2" s="166"/>
      <c r="AJ2" s="166"/>
      <c r="AK2"/>
      <c r="AO2" s="166"/>
      <c r="AP2" s="166"/>
    </row>
    <row r="3" spans="1:42" ht="12" customHeight="1">
      <c r="A3" s="280" t="s">
        <v>170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X3" s="166"/>
      <c r="AI3" s="166"/>
      <c r="AJ3" s="166"/>
      <c r="AK3"/>
      <c r="AO3" s="166"/>
      <c r="AP3" s="166"/>
    </row>
    <row r="4" spans="1:40" s="111" customFormat="1" ht="26.25" customHeight="1">
      <c r="A4" s="337" t="s">
        <v>158</v>
      </c>
      <c r="B4" s="301" t="s">
        <v>65</v>
      </c>
      <c r="C4" s="301" t="s">
        <v>0</v>
      </c>
      <c r="D4" s="303" t="s">
        <v>75</v>
      </c>
      <c r="E4" s="303" t="s">
        <v>76</v>
      </c>
      <c r="F4" s="335" t="s">
        <v>52</v>
      </c>
      <c r="G4" s="336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81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81" t="s">
        <v>54</v>
      </c>
      <c r="X4" s="281"/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335" t="s">
        <v>51</v>
      </c>
      <c r="AN4" s="336"/>
    </row>
    <row r="5" spans="1:40" s="111" customFormat="1" ht="54.75" customHeight="1">
      <c r="A5" s="338"/>
      <c r="B5" s="301"/>
      <c r="C5" s="301"/>
      <c r="D5" s="333"/>
      <c r="E5" s="333"/>
      <c r="F5" s="233" t="s">
        <v>124</v>
      </c>
      <c r="G5" s="233" t="s">
        <v>125</v>
      </c>
      <c r="H5" s="282"/>
      <c r="I5" s="282"/>
      <c r="J5" s="282"/>
      <c r="K5" s="282"/>
      <c r="L5" s="282" t="s">
        <v>13</v>
      </c>
      <c r="M5" s="108" t="s">
        <v>44</v>
      </c>
      <c r="N5" s="108" t="s">
        <v>69</v>
      </c>
      <c r="O5" s="108" t="s">
        <v>45</v>
      </c>
      <c r="P5" s="281"/>
      <c r="Q5" s="282"/>
      <c r="R5" s="334"/>
      <c r="S5" s="230" t="s">
        <v>124</v>
      </c>
      <c r="T5" s="230" t="s">
        <v>125</v>
      </c>
      <c r="U5" s="230" t="s">
        <v>22</v>
      </c>
      <c r="V5" s="230" t="s">
        <v>23</v>
      </c>
      <c r="W5" s="282" t="s">
        <v>24</v>
      </c>
      <c r="X5" s="282"/>
      <c r="Y5" s="339"/>
      <c r="Z5" s="282"/>
      <c r="AA5" s="231" t="s">
        <v>127</v>
      </c>
      <c r="AB5" s="231" t="s">
        <v>128</v>
      </c>
      <c r="AC5" s="231">
        <v>0.061</v>
      </c>
      <c r="AD5" s="232" t="s">
        <v>133</v>
      </c>
      <c r="AE5" s="232" t="s">
        <v>134</v>
      </c>
      <c r="AF5" s="231">
        <v>0.036</v>
      </c>
      <c r="AG5" s="231">
        <v>0.026</v>
      </c>
      <c r="AH5" s="282"/>
      <c r="AI5" s="282"/>
      <c r="AJ5" s="230" t="s">
        <v>124</v>
      </c>
      <c r="AK5" s="230" t="s">
        <v>125</v>
      </c>
      <c r="AL5" s="339"/>
      <c r="AM5" s="233" t="s">
        <v>124</v>
      </c>
      <c r="AN5" s="233" t="s">
        <v>125</v>
      </c>
    </row>
    <row r="6" spans="1:41" ht="12.75">
      <c r="A6" s="41"/>
      <c r="B6" s="33" t="str">
        <f>Іванов!$G$1</f>
        <v>Іванов І.І.</v>
      </c>
      <c r="C6" s="33" t="str">
        <f>Іванов!$B$3</f>
        <v>Керівник</v>
      </c>
      <c r="D6" s="234">
        <f>Іванов!B15</f>
        <v>0</v>
      </c>
      <c r="E6" s="226">
        <f>Іванов!C15</f>
        <v>0</v>
      </c>
      <c r="F6" s="227">
        <f>Іванов!D15</f>
        <v>2008.5700000000002</v>
      </c>
      <c r="G6" s="227">
        <f>Іванов!E15</f>
        <v>0</v>
      </c>
      <c r="H6" s="226">
        <f>Іванов!F15</f>
        <v>0</v>
      </c>
      <c r="I6" s="226">
        <f>Іванов!G15</f>
        <v>0</v>
      </c>
      <c r="J6" s="226">
        <f>Іванов!H15</f>
        <v>0</v>
      </c>
      <c r="K6" s="226">
        <f>Іванов!I15</f>
        <v>0</v>
      </c>
      <c r="L6" s="226">
        <f>Іванов!J15</f>
        <v>0</v>
      </c>
      <c r="M6" s="226">
        <f>Іванов!K15</f>
        <v>0</v>
      </c>
      <c r="N6" s="226">
        <f>Іванов!L15</f>
        <v>0</v>
      </c>
      <c r="O6" s="226">
        <f>Іванов!M15</f>
        <v>0</v>
      </c>
      <c r="P6" s="226">
        <f>Іванов!N15</f>
        <v>0</v>
      </c>
      <c r="Q6" s="226">
        <f>Іванов!O15</f>
        <v>0</v>
      </c>
      <c r="R6" s="226">
        <f>Іванов!P15</f>
        <v>0</v>
      </c>
      <c r="S6" s="226">
        <f>Іванов!Q15</f>
        <v>0</v>
      </c>
      <c r="T6" s="226">
        <f>Іванов!R15</f>
        <v>0</v>
      </c>
      <c r="U6" s="226">
        <f>Іванов!S15</f>
        <v>0</v>
      </c>
      <c r="V6" s="226">
        <f>Іванов!T15</f>
        <v>0</v>
      </c>
      <c r="W6" s="226">
        <f>Іванов!U15</f>
        <v>0</v>
      </c>
      <c r="X6" s="242">
        <f>Іванов!V15</f>
        <v>0</v>
      </c>
      <c r="Y6" s="227">
        <f>Іванов!W15</f>
        <v>0</v>
      </c>
      <c r="Z6" s="226">
        <f>Іванов!X15</f>
        <v>0</v>
      </c>
      <c r="AA6" s="226">
        <f>Іванов!Y15</f>
        <v>-80.48</v>
      </c>
      <c r="AB6" s="226">
        <f>Іванов!Z15</f>
        <v>0</v>
      </c>
      <c r="AC6" s="226">
        <f>Іванов!AA15</f>
        <v>0</v>
      </c>
      <c r="AD6" s="226">
        <f>Іванов!AB15</f>
        <v>0</v>
      </c>
      <c r="AE6" s="226">
        <f>Іванов!AC15</f>
        <v>0</v>
      </c>
      <c r="AF6" s="226">
        <f>Іванов!AD15</f>
        <v>0</v>
      </c>
      <c r="AG6" s="226">
        <f>Іванов!AE15</f>
        <v>0</v>
      </c>
      <c r="AH6" s="226">
        <f>Іванов!AF15</f>
        <v>0</v>
      </c>
      <c r="AI6" s="228">
        <f>Іванов!AG15</f>
        <v>0</v>
      </c>
      <c r="AJ6" s="228">
        <f>Іванов!AH15</f>
        <v>0</v>
      </c>
      <c r="AK6" s="241">
        <f>Іванов!AI15</f>
        <v>0</v>
      </c>
      <c r="AL6" s="227">
        <f>Іванов!AJ15</f>
        <v>-80.48</v>
      </c>
      <c r="AM6" s="227">
        <f>Іванов!AK15</f>
        <v>2089.05</v>
      </c>
      <c r="AN6" s="227">
        <f>Іванов!AL15</f>
        <v>0</v>
      </c>
      <c r="AO6" s="2"/>
    </row>
    <row r="7" spans="1:41" ht="12.75">
      <c r="A7" s="41"/>
      <c r="B7" s="33" t="str">
        <f>Петров!$G$1</f>
        <v>Петров П.П.</v>
      </c>
      <c r="C7" s="33" t="str">
        <f>Петров!$B$3</f>
        <v>Заступник</v>
      </c>
      <c r="D7" s="234">
        <f>Петров!B15</f>
        <v>0</v>
      </c>
      <c r="E7" s="226">
        <f>Петров!C15</f>
        <v>0</v>
      </c>
      <c r="F7" s="227">
        <f>Петров!D15</f>
        <v>2749.1500000000005</v>
      </c>
      <c r="G7" s="227">
        <f>Петров!E15</f>
        <v>0</v>
      </c>
      <c r="H7" s="226">
        <f>Петров!F15</f>
        <v>0</v>
      </c>
      <c r="I7" s="226">
        <f>Петров!G15</f>
        <v>0</v>
      </c>
      <c r="J7" s="226">
        <f>Петров!H15</f>
        <v>0</v>
      </c>
      <c r="K7" s="226">
        <f>Петров!I15</f>
        <v>0</v>
      </c>
      <c r="L7" s="226">
        <f>Петров!J15</f>
        <v>0</v>
      </c>
      <c r="M7" s="226">
        <f>Петров!K15</f>
        <v>0</v>
      </c>
      <c r="N7" s="226">
        <f>Петров!L15</f>
        <v>0</v>
      </c>
      <c r="O7" s="226">
        <f>Петров!M15</f>
        <v>0</v>
      </c>
      <c r="P7" s="226">
        <f>Петров!N15</f>
        <v>0</v>
      </c>
      <c r="Q7" s="226">
        <f>Петров!O15</f>
        <v>0</v>
      </c>
      <c r="R7" s="226">
        <f>Петров!P15</f>
        <v>0</v>
      </c>
      <c r="S7" s="226">
        <f>Петров!Q15</f>
        <v>0</v>
      </c>
      <c r="T7" s="226">
        <f>Петров!R15</f>
        <v>0</v>
      </c>
      <c r="U7" s="226">
        <f>Петров!S15</f>
        <v>0</v>
      </c>
      <c r="V7" s="226">
        <f>Петров!T15</f>
        <v>0</v>
      </c>
      <c r="W7" s="226">
        <f>Петров!U15</f>
        <v>0</v>
      </c>
      <c r="X7" s="242">
        <f>Петров!V15</f>
        <v>0</v>
      </c>
      <c r="Y7" s="227">
        <f>Петров!W15</f>
        <v>0</v>
      </c>
      <c r="Z7" s="226">
        <f>Петров!X15</f>
        <v>0</v>
      </c>
      <c r="AA7" s="226">
        <f>Петров!Y15</f>
        <v>-80.48</v>
      </c>
      <c r="AB7" s="226">
        <f>Петров!Z15</f>
        <v>0</v>
      </c>
      <c r="AC7" s="226">
        <f>Петров!AA15</f>
        <v>0</v>
      </c>
      <c r="AD7" s="226">
        <f>Петров!AB15</f>
        <v>0</v>
      </c>
      <c r="AE7" s="226">
        <f>Петров!AC15</f>
        <v>0</v>
      </c>
      <c r="AF7" s="226">
        <f>Петров!AD15</f>
        <v>0</v>
      </c>
      <c r="AG7" s="226">
        <f>Петров!AE15</f>
        <v>0</v>
      </c>
      <c r="AH7" s="226">
        <f>Петров!AF15</f>
        <v>0</v>
      </c>
      <c r="AI7" s="228">
        <f>Петров!AG15</f>
        <v>0</v>
      </c>
      <c r="AJ7" s="228">
        <f>Петров!AH15</f>
        <v>0</v>
      </c>
      <c r="AK7" s="241">
        <f>Петров!AI15</f>
        <v>0</v>
      </c>
      <c r="AL7" s="227">
        <f>Петров!AJ15</f>
        <v>-80.48</v>
      </c>
      <c r="AM7" s="227">
        <f>Петров!AK15</f>
        <v>2829.6300000000006</v>
      </c>
      <c r="AN7" s="227">
        <f>Петров!AL15</f>
        <v>0</v>
      </c>
      <c r="AO7" s="2"/>
    </row>
    <row r="8" spans="1:41" ht="12.75">
      <c r="A8" s="41"/>
      <c r="B8" s="33" t="str">
        <f>Сидоров!$G$1</f>
        <v>Сидоров С.С.</v>
      </c>
      <c r="C8" s="33" t="str">
        <f>Сидоров!$B$3</f>
        <v>Заступник</v>
      </c>
      <c r="D8" s="234">
        <f>Сидоров!B15</f>
        <v>0</v>
      </c>
      <c r="E8" s="226">
        <f>Сидоров!C15</f>
        <v>0</v>
      </c>
      <c r="F8" s="227">
        <f>Сидоров!D15</f>
        <v>1767.9900000000007</v>
      </c>
      <c r="G8" s="227">
        <f>Сидоров!E15</f>
        <v>0</v>
      </c>
      <c r="H8" s="226">
        <f>Сидоров!F15</f>
        <v>0</v>
      </c>
      <c r="I8" s="226">
        <f>Сидоров!G15</f>
        <v>0</v>
      </c>
      <c r="J8" s="226">
        <f>Сидоров!H15</f>
        <v>0</v>
      </c>
      <c r="K8" s="226">
        <f>Сидоров!I15</f>
        <v>0</v>
      </c>
      <c r="L8" s="226">
        <f>Сидоров!J15</f>
        <v>0</v>
      </c>
      <c r="M8" s="226">
        <f>Сидоров!K15</f>
        <v>0</v>
      </c>
      <c r="N8" s="226">
        <f>Сидоров!L15</f>
        <v>0</v>
      </c>
      <c r="O8" s="226">
        <f>Сидоров!M15</f>
        <v>0</v>
      </c>
      <c r="P8" s="226">
        <f>Сидоров!N15</f>
        <v>0</v>
      </c>
      <c r="Q8" s="226">
        <f>Сидоров!O15</f>
        <v>0</v>
      </c>
      <c r="R8" s="226">
        <f>Сидоров!P15</f>
        <v>0</v>
      </c>
      <c r="S8" s="226">
        <f>Сидоров!Q15</f>
        <v>0</v>
      </c>
      <c r="T8" s="226">
        <f>Сидоров!R15</f>
        <v>0</v>
      </c>
      <c r="U8" s="226">
        <f>Сидоров!S15</f>
        <v>0</v>
      </c>
      <c r="V8" s="226">
        <f>Сидоров!T15</f>
        <v>0</v>
      </c>
      <c r="W8" s="226">
        <f>Сидоров!U15</f>
        <v>0</v>
      </c>
      <c r="X8" s="242">
        <f>Сидоров!V15</f>
        <v>0</v>
      </c>
      <c r="Y8" s="227">
        <f>Сидоров!W15</f>
        <v>0</v>
      </c>
      <c r="Z8" s="226">
        <f>Сидоров!X15</f>
        <v>0</v>
      </c>
      <c r="AA8" s="226">
        <f>Сидоров!Y15</f>
        <v>-80.48</v>
      </c>
      <c r="AB8" s="226">
        <f>Сидоров!Z15</f>
        <v>0</v>
      </c>
      <c r="AC8" s="226">
        <f>Сидоров!AA15</f>
        <v>0</v>
      </c>
      <c r="AD8" s="226">
        <f>Сидоров!AB15</f>
        <v>0</v>
      </c>
      <c r="AE8" s="226">
        <f>Сидоров!AC15</f>
        <v>0</v>
      </c>
      <c r="AF8" s="226">
        <f>Сидоров!AD15</f>
        <v>0</v>
      </c>
      <c r="AG8" s="226">
        <f>Сидоров!AE15</f>
        <v>0</v>
      </c>
      <c r="AH8" s="226">
        <f>Сидоров!AF15</f>
        <v>0</v>
      </c>
      <c r="AI8" s="228">
        <f>Сидоров!AG15</f>
        <v>0</v>
      </c>
      <c r="AJ8" s="228">
        <f>Сидоров!AH15</f>
        <v>0</v>
      </c>
      <c r="AK8" s="241">
        <f>Сидоров!AI15</f>
        <v>0</v>
      </c>
      <c r="AL8" s="227">
        <f>Сидоров!AJ15</f>
        <v>-80.48</v>
      </c>
      <c r="AM8" s="227">
        <f>Сидоров!AK15</f>
        <v>1848.4700000000007</v>
      </c>
      <c r="AN8" s="227">
        <f>Сидоров!AL15</f>
        <v>0</v>
      </c>
      <c r="AO8" s="2"/>
    </row>
    <row r="9" spans="1:41" ht="12.75">
      <c r="A9" s="41"/>
      <c r="B9" s="33" t="str">
        <f>Васечкин!$G$1</f>
        <v>Васечкін В.В.</v>
      </c>
      <c r="C9" s="33" t="str">
        <f>Васечкин!$B$3</f>
        <v>Заступник</v>
      </c>
      <c r="D9" s="234">
        <f>Васечкин!B15</f>
        <v>0</v>
      </c>
      <c r="E9" s="226">
        <f>Васечкин!C15</f>
        <v>0</v>
      </c>
      <c r="F9" s="227">
        <f>Васечкин!D15</f>
        <v>2637.41</v>
      </c>
      <c r="G9" s="227">
        <f>Васечкин!E15</f>
        <v>0</v>
      </c>
      <c r="H9" s="226">
        <f>Васечкин!F15</f>
        <v>0</v>
      </c>
      <c r="I9" s="226">
        <f>Васечкин!G15</f>
        <v>0</v>
      </c>
      <c r="J9" s="226">
        <f>Васечкин!H15</f>
        <v>0</v>
      </c>
      <c r="K9" s="226">
        <f>Васечкин!I15</f>
        <v>0</v>
      </c>
      <c r="L9" s="226">
        <f>Васечкин!J15</f>
        <v>0</v>
      </c>
      <c r="M9" s="226">
        <f>Васечкин!K15</f>
        <v>0</v>
      </c>
      <c r="N9" s="226">
        <f>Васечкин!L15</f>
        <v>0</v>
      </c>
      <c r="O9" s="226">
        <f>Васечкин!M15</f>
        <v>0</v>
      </c>
      <c r="P9" s="226">
        <f>Васечкин!N15</f>
        <v>0</v>
      </c>
      <c r="Q9" s="226">
        <f>Васечкин!O15</f>
        <v>0</v>
      </c>
      <c r="R9" s="226">
        <f>Васечкин!P15</f>
        <v>0</v>
      </c>
      <c r="S9" s="226">
        <f>Васечкин!Q15</f>
        <v>0</v>
      </c>
      <c r="T9" s="226">
        <f>Васечкин!R15</f>
        <v>0</v>
      </c>
      <c r="U9" s="226">
        <f>Васечкин!S15</f>
        <v>0</v>
      </c>
      <c r="V9" s="226">
        <f>Васечкин!T15</f>
        <v>0</v>
      </c>
      <c r="W9" s="226">
        <f>Васечкин!U15</f>
        <v>0</v>
      </c>
      <c r="X9" s="242">
        <f>Васечкин!V15</f>
        <v>0</v>
      </c>
      <c r="Y9" s="227">
        <f>Васечкин!W15</f>
        <v>0</v>
      </c>
      <c r="Z9" s="226">
        <f>Васечкин!X15</f>
        <v>0</v>
      </c>
      <c r="AA9" s="226">
        <f>Васечкин!Y15</f>
        <v>-80.48</v>
      </c>
      <c r="AB9" s="226">
        <f>Васечкин!Z15</f>
        <v>0</v>
      </c>
      <c r="AC9" s="226">
        <f>Васечкин!AA15</f>
        <v>0</v>
      </c>
      <c r="AD9" s="226">
        <f>Васечкин!AB15</f>
        <v>0</v>
      </c>
      <c r="AE9" s="226">
        <f>Васечкин!AC15</f>
        <v>0</v>
      </c>
      <c r="AF9" s="226">
        <f>Васечкин!AD15</f>
        <v>0</v>
      </c>
      <c r="AG9" s="226">
        <f>Васечкин!AE15</f>
        <v>0</v>
      </c>
      <c r="AH9" s="226">
        <f>Васечкин!AF15</f>
        <v>0</v>
      </c>
      <c r="AI9" s="228">
        <f>Васечкин!AG15</f>
        <v>0</v>
      </c>
      <c r="AJ9" s="228">
        <f>Васечкин!AH15</f>
        <v>0</v>
      </c>
      <c r="AK9" s="241">
        <f>Васечкин!AI15</f>
        <v>0</v>
      </c>
      <c r="AL9" s="227">
        <f>Васечкин!AJ15</f>
        <v>-80.48</v>
      </c>
      <c r="AM9" s="227">
        <f>Васечкин!AK15</f>
        <v>2717.89</v>
      </c>
      <c r="AN9" s="227">
        <f>Васечкин!AL15</f>
        <v>0</v>
      </c>
      <c r="AO9" s="2"/>
    </row>
    <row r="10" spans="1:41" s="22" customFormat="1" ht="12.75">
      <c r="A10" s="225"/>
      <c r="B10" s="44" t="s">
        <v>118</v>
      </c>
      <c r="C10" s="45"/>
      <c r="D10" s="235">
        <f>SUM(D6:D9)</f>
        <v>0</v>
      </c>
      <c r="E10" s="227"/>
      <c r="F10" s="227">
        <f>SUM(F6:F9)</f>
        <v>9163.120000000003</v>
      </c>
      <c r="G10" s="227">
        <f>SUM(G6:G9)</f>
        <v>0</v>
      </c>
      <c r="H10" s="227">
        <f>SUM(H6:H9)</f>
        <v>0</v>
      </c>
      <c r="I10" s="227">
        <f>SUM(I6:I9)</f>
        <v>0</v>
      </c>
      <c r="J10" s="227">
        <f>SUM(J6:J9)</f>
        <v>0</v>
      </c>
      <c r="K10" s="227">
        <f>SUM(K6:K9)</f>
        <v>0</v>
      </c>
      <c r="L10" s="227">
        <f>SUM(L6:L9)</f>
        <v>0</v>
      </c>
      <c r="M10" s="227">
        <f>SUM(M6:M9)</f>
        <v>0</v>
      </c>
      <c r="N10" s="227">
        <f>SUM(N6:N9)</f>
        <v>0</v>
      </c>
      <c r="O10" s="227">
        <f>SUM(O6:O9)</f>
        <v>0</v>
      </c>
      <c r="P10" s="227">
        <f>SUM(P6:P9)</f>
        <v>0</v>
      </c>
      <c r="Q10" s="227">
        <f>SUM(Q6:Q9)</f>
        <v>0</v>
      </c>
      <c r="R10" s="227">
        <f>SUM(R6:R9)</f>
        <v>0</v>
      </c>
      <c r="S10" s="227">
        <f>SUM(S6:S9)</f>
        <v>0</v>
      </c>
      <c r="T10" s="227">
        <f>SUM(T6:T9)</f>
        <v>0</v>
      </c>
      <c r="U10" s="227">
        <f>SUM(U6:U9)</f>
        <v>0</v>
      </c>
      <c r="V10" s="227">
        <f>SUM(V6:V9)</f>
        <v>0</v>
      </c>
      <c r="W10" s="227">
        <f>SUM(W6:W9)</f>
        <v>0</v>
      </c>
      <c r="X10" s="227">
        <f>SUM(X6:X9)</f>
        <v>0</v>
      </c>
      <c r="Y10" s="227">
        <f>SUM(Y6:Y9)</f>
        <v>0</v>
      </c>
      <c r="Z10" s="227">
        <f>SUM(Z6:Z9)</f>
        <v>0</v>
      </c>
      <c r="AA10" s="227">
        <f>SUM(AA6:AA9)</f>
        <v>-321.92</v>
      </c>
      <c r="AB10" s="227">
        <f>SUM(AB6:AB9)</f>
        <v>0</v>
      </c>
      <c r="AC10" s="227">
        <f>SUM(AC6:AC9)</f>
        <v>0</v>
      </c>
      <c r="AD10" s="227">
        <f>SUM(AD6:AD9)</f>
        <v>0</v>
      </c>
      <c r="AE10" s="227">
        <f>SUM(AE6:AE9)</f>
        <v>0</v>
      </c>
      <c r="AF10" s="227">
        <f>SUM(AF6:AF9)</f>
        <v>0</v>
      </c>
      <c r="AG10" s="227">
        <f>SUM(AG6:AG9)</f>
        <v>0</v>
      </c>
      <c r="AH10" s="227">
        <f>SUM(AH6:AH9)</f>
        <v>0</v>
      </c>
      <c r="AI10" s="227">
        <f>SUM(AI6:AI9)</f>
        <v>0</v>
      </c>
      <c r="AJ10" s="227">
        <f>SUM(AJ6:AJ9)</f>
        <v>0</v>
      </c>
      <c r="AK10" s="227">
        <f>SUM(AK6:AK9)</f>
        <v>0</v>
      </c>
      <c r="AL10" s="227">
        <f>SUM(AL6:AL9)</f>
        <v>-321.92</v>
      </c>
      <c r="AM10" s="227">
        <f>SUM(AM6:AM9)</f>
        <v>9485.04</v>
      </c>
      <c r="AN10" s="227">
        <f>SUM(AN6:AN9)</f>
        <v>0</v>
      </c>
      <c r="AO10" s="2"/>
    </row>
    <row r="11" spans="1:41" s="22" customFormat="1" ht="12.75">
      <c r="A11" s="225"/>
      <c r="B11" s="44" t="s">
        <v>119</v>
      </c>
      <c r="C11" s="45"/>
      <c r="D11" s="235">
        <f>D10</f>
        <v>0</v>
      </c>
      <c r="E11" s="227"/>
      <c r="F11" s="227">
        <f aca="true" t="shared" si="0" ref="F11:AN11">F10</f>
        <v>9163.120000000003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27">
        <f t="shared" si="0"/>
        <v>0</v>
      </c>
      <c r="R11" s="227">
        <f t="shared" si="0"/>
        <v>0</v>
      </c>
      <c r="S11" s="227">
        <f t="shared" si="0"/>
        <v>0</v>
      </c>
      <c r="T11" s="227">
        <f t="shared" si="0"/>
        <v>0</v>
      </c>
      <c r="U11" s="227">
        <f t="shared" si="0"/>
        <v>0</v>
      </c>
      <c r="V11" s="227">
        <f t="shared" si="0"/>
        <v>0</v>
      </c>
      <c r="W11" s="227">
        <f t="shared" si="0"/>
        <v>0</v>
      </c>
      <c r="X11" s="227">
        <f t="shared" si="0"/>
        <v>0</v>
      </c>
      <c r="Y11" s="227">
        <f t="shared" si="0"/>
        <v>0</v>
      </c>
      <c r="Z11" s="227">
        <f t="shared" si="0"/>
        <v>0</v>
      </c>
      <c r="AA11" s="227">
        <f t="shared" si="0"/>
        <v>-321.92</v>
      </c>
      <c r="AB11" s="227">
        <f t="shared" si="0"/>
        <v>0</v>
      </c>
      <c r="AC11" s="227">
        <f t="shared" si="0"/>
        <v>0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0</v>
      </c>
      <c r="AK11" s="227">
        <f t="shared" si="0"/>
        <v>0</v>
      </c>
      <c r="AL11" s="227">
        <f t="shared" si="0"/>
        <v>-321.92</v>
      </c>
      <c r="AM11" s="227">
        <f t="shared" si="0"/>
        <v>9485.04</v>
      </c>
      <c r="AN11" s="227">
        <f t="shared" si="0"/>
        <v>0</v>
      </c>
      <c r="AO11"/>
    </row>
    <row r="12" ht="12.75">
      <c r="Z12" s="30" t="s">
        <v>190</v>
      </c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X16"/>
      <c r="Y16"/>
      <c r="AI16"/>
      <c r="AJ16"/>
      <c r="AK16"/>
      <c r="AL16"/>
      <c r="AM16"/>
      <c r="AN1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X17"/>
      <c r="Y17"/>
      <c r="AI17"/>
      <c r="AJ17"/>
      <c r="AK17"/>
      <c r="AL17"/>
      <c r="AM17"/>
      <c r="AN17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X18"/>
      <c r="Y18"/>
      <c r="AI18"/>
      <c r="AJ18"/>
      <c r="AK18"/>
      <c r="AL18"/>
      <c r="AM18"/>
      <c r="AN18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X19"/>
      <c r="Y19"/>
      <c r="AI19"/>
      <c r="AJ19"/>
      <c r="AK19"/>
      <c r="AL19"/>
      <c r="AM19"/>
      <c r="AN19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X20"/>
      <c r="Y20"/>
      <c r="AI20"/>
      <c r="AJ20"/>
      <c r="AK20"/>
      <c r="AL20"/>
      <c r="AM20"/>
      <c r="AN20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200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9"/>
      <c r="AP25" s="39"/>
    </row>
    <row r="26" spans="1:42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0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9"/>
      <c r="AP26" s="39"/>
    </row>
    <row r="27" spans="1:42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9"/>
      <c r="AP27" s="39"/>
    </row>
    <row r="28" spans="1:42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9"/>
      <c r="AP28" s="39"/>
    </row>
    <row r="29" spans="1:42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9"/>
      <c r="AP29" s="39"/>
    </row>
    <row r="30" spans="1:42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9"/>
      <c r="AP30" s="39"/>
    </row>
    <row r="31" spans="1:42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0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9"/>
      <c r="AP31" s="39"/>
    </row>
    <row r="32" spans="1:42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</row>
    <row r="33" spans="1:42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</row>
    <row r="34" spans="1:42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-321.92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0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</row>
    <row r="37" spans="1:42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</row>
    <row r="38" spans="1:42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</row>
    <row r="39" spans="1:42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</row>
    <row r="40" spans="1:42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-321.92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X42"/>
      <c r="Y42"/>
      <c r="AI42"/>
      <c r="AJ42"/>
      <c r="AK42"/>
      <c r="AL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X43"/>
      <c r="Y43"/>
      <c r="AI43"/>
      <c r="AJ43"/>
      <c r="AK43"/>
      <c r="AL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X44"/>
      <c r="Y44"/>
      <c r="AI44"/>
      <c r="AJ44"/>
      <c r="AK44"/>
      <c r="AL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  <c r="X45"/>
      <c r="Y45"/>
      <c r="AI45"/>
      <c r="AJ45"/>
      <c r="AK45"/>
      <c r="AL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X46"/>
      <c r="Y46"/>
      <c r="AI46"/>
      <c r="AJ46"/>
      <c r="AK46"/>
      <c r="AL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X47"/>
      <c r="Y47"/>
      <c r="AI47"/>
      <c r="AJ47"/>
      <c r="AK47"/>
      <c r="AL47"/>
      <c r="AM47"/>
      <c r="AN47"/>
      <c r="AO47" s="220"/>
      <c r="AP47" s="220"/>
    </row>
  </sheetData>
  <sheetProtection/>
  <mergeCells count="115">
    <mergeCell ref="R23:S24"/>
    <mergeCell ref="V29:Y29"/>
    <mergeCell ref="M24:N24"/>
    <mergeCell ref="O24:Q24"/>
    <mergeCell ref="B25:L25"/>
    <mergeCell ref="M25:N25"/>
    <mergeCell ref="AJ4:AK4"/>
    <mergeCell ref="AL4:AL5"/>
    <mergeCell ref="I18:O18"/>
    <mergeCell ref="L19:O19"/>
    <mergeCell ref="N21:O21"/>
    <mergeCell ref="M23:N23"/>
    <mergeCell ref="O23:Q23"/>
    <mergeCell ref="K4:K5"/>
    <mergeCell ref="V22:Y22"/>
    <mergeCell ref="B23:L24"/>
    <mergeCell ref="X4:X5"/>
    <mergeCell ref="S4:T4"/>
    <mergeCell ref="U4:V4"/>
    <mergeCell ref="AM4:AN4"/>
    <mergeCell ref="AH4:AH5"/>
    <mergeCell ref="AI4:AI5"/>
    <mergeCell ref="Y4:Y5"/>
    <mergeCell ref="Z4:Z5"/>
    <mergeCell ref="AA4:AB4"/>
    <mergeCell ref="AC4:AG4"/>
    <mergeCell ref="P4:P5"/>
    <mergeCell ref="Q4:Q5"/>
    <mergeCell ref="R4:R5"/>
    <mergeCell ref="L4:L5"/>
    <mergeCell ref="M4:O4"/>
    <mergeCell ref="W4:W5"/>
    <mergeCell ref="A3:N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B26:L26"/>
    <mergeCell ref="M26:N26"/>
    <mergeCell ref="O26:Q26"/>
    <mergeCell ref="R26:S26"/>
    <mergeCell ref="A16:F16"/>
    <mergeCell ref="I16:O16"/>
    <mergeCell ref="A17:F17"/>
    <mergeCell ref="L17:O17"/>
    <mergeCell ref="O25:Q25"/>
    <mergeCell ref="R25:S25"/>
    <mergeCell ref="B28:L28"/>
    <mergeCell ref="M28:N28"/>
    <mergeCell ref="O28:Q28"/>
    <mergeCell ref="R28:S28"/>
    <mergeCell ref="B27:L27"/>
    <mergeCell ref="M27:N27"/>
    <mergeCell ref="O27:Q27"/>
    <mergeCell ref="R27:S27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O38:Q38"/>
    <mergeCell ref="R38:S38"/>
    <mergeCell ref="B37:L37"/>
    <mergeCell ref="M37:N37"/>
    <mergeCell ref="O37:Q37"/>
    <mergeCell ref="R37:S37"/>
    <mergeCell ref="I46:L46"/>
    <mergeCell ref="D43:F43"/>
    <mergeCell ref="I45:L45"/>
    <mergeCell ref="I43:L43"/>
    <mergeCell ref="B38:L38"/>
    <mergeCell ref="M38:N38"/>
    <mergeCell ref="I42:L42"/>
    <mergeCell ref="D42:F42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 horizontalCentered="1" verticalCentered="1"/>
  <pageMargins left="0.2362204724409449" right="0.15748031496062992" top="0.1968503937007874" bottom="0.1968503937007874" header="0.1968503937007874" footer="0.1968503937007874"/>
  <pageSetup horizontalDpi="600" verticalDpi="600" orientation="landscape" paperSize="9" scale="69" r:id="rId1"/>
  <colBreaks count="1" manualBreakCount="1">
    <brk id="2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BQ47"/>
  <sheetViews>
    <sheetView zoomScalePageLayoutView="0" workbookViewId="0" topLeftCell="A1">
      <pane xSplit="2" topLeftCell="C1" activePane="topRight" state="frozen"/>
      <selection pane="topLeft" activeCell="A4" sqref="A4"/>
      <selection pane="topRight" activeCell="J22" sqref="J22"/>
    </sheetView>
  </sheetViews>
  <sheetFormatPr defaultColWidth="9.00390625" defaultRowHeight="12.75"/>
  <cols>
    <col min="1" max="1" width="5.25390625" style="0" customWidth="1"/>
    <col min="2" max="2" width="16.875" style="0" customWidth="1"/>
    <col min="3" max="3" width="13.25390625" style="0" customWidth="1"/>
    <col min="4" max="4" width="6.375" style="0" customWidth="1"/>
    <col min="6" max="7" width="9.125" style="22" customWidth="1"/>
    <col min="11" max="11" width="10.00390625" style="0" hidden="1" customWidth="1"/>
    <col min="12" max="12" width="10.25390625" style="0" customWidth="1"/>
    <col min="15" max="15" width="10.625" style="0" hidden="1" customWidth="1"/>
    <col min="16" max="16" width="0" style="0" hidden="1" customWidth="1"/>
    <col min="17" max="17" width="10.375" style="0" customWidth="1"/>
    <col min="23" max="23" width="11.625" style="0" customWidth="1"/>
    <col min="24" max="24" width="0" style="0" hidden="1" customWidth="1"/>
    <col min="25" max="25" width="12.25390625" style="22" customWidth="1"/>
    <col min="26" max="26" width="10.75390625" style="0" customWidth="1"/>
    <col min="34" max="34" width="10.125" style="0" customWidth="1"/>
    <col min="35" max="36" width="9.125" style="229" customWidth="1"/>
    <col min="38" max="38" width="10.125" style="22" customWidth="1"/>
    <col min="39" max="40" width="9.125" style="22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AI1" s="166"/>
      <c r="AJ1" s="166"/>
      <c r="AO1" s="166"/>
      <c r="AP1" s="166"/>
    </row>
    <row r="2" spans="1:42" ht="14.25" customHeight="1">
      <c r="A2" s="39"/>
      <c r="E2" s="30"/>
      <c r="F2" s="22" t="s">
        <v>66</v>
      </c>
      <c r="N2" t="s">
        <v>180</v>
      </c>
      <c r="U2" t="s">
        <v>188</v>
      </c>
      <c r="AI2" s="166"/>
      <c r="AJ2" s="166"/>
      <c r="AO2" s="166"/>
      <c r="AP2" s="166"/>
    </row>
    <row r="3" spans="1:42" ht="12" customHeight="1">
      <c r="A3" s="280" t="s">
        <v>171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AI3" s="166"/>
      <c r="AJ3" s="166"/>
      <c r="AO3" s="166"/>
      <c r="AP3" s="166"/>
    </row>
    <row r="4" spans="1:40" s="111" customFormat="1" ht="26.25" customHeight="1">
      <c r="A4" s="337" t="s">
        <v>158</v>
      </c>
      <c r="B4" s="301" t="s">
        <v>65</v>
      </c>
      <c r="C4" s="301" t="s">
        <v>0</v>
      </c>
      <c r="D4" s="303" t="s">
        <v>75</v>
      </c>
      <c r="E4" s="303" t="s">
        <v>76</v>
      </c>
      <c r="F4" s="335" t="s">
        <v>52</v>
      </c>
      <c r="G4" s="336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81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81" t="s">
        <v>54</v>
      </c>
      <c r="X4" s="281"/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335" t="s">
        <v>51</v>
      </c>
      <c r="AN4" s="336"/>
    </row>
    <row r="5" spans="1:40" s="111" customFormat="1" ht="54.75" customHeight="1">
      <c r="A5" s="338"/>
      <c r="B5" s="301"/>
      <c r="C5" s="301"/>
      <c r="D5" s="333"/>
      <c r="E5" s="333"/>
      <c r="F5" s="233" t="s">
        <v>124</v>
      </c>
      <c r="G5" s="233" t="s">
        <v>125</v>
      </c>
      <c r="H5" s="282"/>
      <c r="I5" s="282"/>
      <c r="J5" s="282"/>
      <c r="K5" s="282"/>
      <c r="L5" s="282" t="s">
        <v>13</v>
      </c>
      <c r="M5" s="108" t="s">
        <v>44</v>
      </c>
      <c r="N5" s="108" t="s">
        <v>69</v>
      </c>
      <c r="O5" s="108" t="s">
        <v>45</v>
      </c>
      <c r="P5" s="281"/>
      <c r="Q5" s="282"/>
      <c r="R5" s="334"/>
      <c r="S5" s="230" t="s">
        <v>124</v>
      </c>
      <c r="T5" s="230" t="s">
        <v>125</v>
      </c>
      <c r="U5" s="230" t="s">
        <v>22</v>
      </c>
      <c r="V5" s="230" t="s">
        <v>23</v>
      </c>
      <c r="W5" s="282" t="s">
        <v>24</v>
      </c>
      <c r="X5" s="282"/>
      <c r="Y5" s="339"/>
      <c r="Z5" s="282"/>
      <c r="AA5" s="231" t="s">
        <v>127</v>
      </c>
      <c r="AB5" s="231" t="s">
        <v>128</v>
      </c>
      <c r="AC5" s="231">
        <v>0.061</v>
      </c>
      <c r="AD5" s="232" t="s">
        <v>133</v>
      </c>
      <c r="AE5" s="232" t="s">
        <v>134</v>
      </c>
      <c r="AF5" s="231">
        <v>0.036</v>
      </c>
      <c r="AG5" s="231">
        <v>0.026</v>
      </c>
      <c r="AH5" s="282"/>
      <c r="AI5" s="282"/>
      <c r="AJ5" s="230" t="s">
        <v>124</v>
      </c>
      <c r="AK5" s="230" t="s">
        <v>125</v>
      </c>
      <c r="AL5" s="339"/>
      <c r="AM5" s="233" t="s">
        <v>124</v>
      </c>
      <c r="AN5" s="233" t="s">
        <v>125</v>
      </c>
    </row>
    <row r="6" spans="1:40" ht="12.75">
      <c r="A6" s="41"/>
      <c r="B6" s="33" t="str">
        <f>Іванов!$G$1</f>
        <v>Іванов І.І.</v>
      </c>
      <c r="C6" s="33" t="str">
        <f>Іванов!$B$3</f>
        <v>Керівник</v>
      </c>
      <c r="D6" s="234">
        <f>Іванов!B16</f>
        <v>0</v>
      </c>
      <c r="E6" s="226">
        <f>Іванов!C16</f>
        <v>0</v>
      </c>
      <c r="F6" s="227">
        <f>Іванов!D16</f>
        <v>2089.05</v>
      </c>
      <c r="G6" s="227">
        <f>Іванов!E16</f>
        <v>0</v>
      </c>
      <c r="H6" s="226">
        <f>Іванов!F16</f>
        <v>0</v>
      </c>
      <c r="I6" s="226">
        <f>Іванов!G16</f>
        <v>0</v>
      </c>
      <c r="J6" s="226">
        <f>Іванов!H16</f>
        <v>0</v>
      </c>
      <c r="K6" s="226">
        <f>Іванов!I16</f>
        <v>0</v>
      </c>
      <c r="L6" s="226">
        <f>Іванов!J16</f>
        <v>0</v>
      </c>
      <c r="M6" s="226">
        <f>Іванов!K16</f>
        <v>0</v>
      </c>
      <c r="N6" s="226">
        <f>Іванов!L16</f>
        <v>0</v>
      </c>
      <c r="O6" s="226">
        <f>Іванов!M16</f>
        <v>0</v>
      </c>
      <c r="P6" s="226">
        <f>Іванов!N16</f>
        <v>0</v>
      </c>
      <c r="Q6" s="226">
        <f>Іванов!O16</f>
        <v>0</v>
      </c>
      <c r="R6" s="226">
        <f>Іванов!P16</f>
        <v>0</v>
      </c>
      <c r="S6" s="226">
        <f>Іванов!Q16</f>
        <v>0</v>
      </c>
      <c r="T6" s="226">
        <f>Іванов!R16</f>
        <v>0</v>
      </c>
      <c r="U6" s="226">
        <f>Іванов!S16</f>
        <v>0</v>
      </c>
      <c r="V6" s="226">
        <f>Іванов!T16</f>
        <v>0</v>
      </c>
      <c r="W6" s="226">
        <f>Іванов!U16</f>
        <v>0</v>
      </c>
      <c r="X6" s="226">
        <f>Іванов!V16</f>
        <v>0</v>
      </c>
      <c r="Y6" s="227">
        <f>Іванов!W16</f>
        <v>0</v>
      </c>
      <c r="Z6" s="226">
        <f>Іванов!X16</f>
        <v>0</v>
      </c>
      <c r="AA6" s="226">
        <f>Іванов!Y16</f>
        <v>-80.48</v>
      </c>
      <c r="AB6" s="226">
        <f>Іванов!Z16</f>
        <v>0</v>
      </c>
      <c r="AC6" s="241">
        <f>Іванов!AA16</f>
        <v>0</v>
      </c>
      <c r="AD6" s="241">
        <f>Іванов!AB16</f>
        <v>0</v>
      </c>
      <c r="AE6" s="241">
        <f>Іванов!AC16</f>
        <v>0</v>
      </c>
      <c r="AF6" s="241">
        <f>Іванов!AD16</f>
        <v>0</v>
      </c>
      <c r="AG6" s="226">
        <f>Іванов!AE16</f>
        <v>0</v>
      </c>
      <c r="AH6" s="226">
        <f>Іванов!AF16</f>
        <v>0</v>
      </c>
      <c r="AI6" s="228">
        <f>Іванов!AG16</f>
        <v>0</v>
      </c>
      <c r="AJ6" s="228">
        <f>Іванов!AH16</f>
        <v>0</v>
      </c>
      <c r="AK6" s="226">
        <f>Іванов!AI16</f>
        <v>0</v>
      </c>
      <c r="AL6" s="227">
        <f>Іванов!AJ16</f>
        <v>-80.48</v>
      </c>
      <c r="AM6" s="227">
        <f>Іванов!AK16</f>
        <v>2169.53</v>
      </c>
      <c r="AN6" s="227">
        <f>Іванов!AL16</f>
        <v>0</v>
      </c>
    </row>
    <row r="7" spans="1:40" ht="12.75">
      <c r="A7" s="41"/>
      <c r="B7" s="33" t="str">
        <f>Петров!$G$1</f>
        <v>Петров П.П.</v>
      </c>
      <c r="C7" s="33" t="str">
        <f>Петров!$B$3</f>
        <v>Заступник</v>
      </c>
      <c r="D7" s="234">
        <f>Петров!B16</f>
        <v>0</v>
      </c>
      <c r="E7" s="226">
        <f>Петров!C16</f>
        <v>0</v>
      </c>
      <c r="F7" s="227">
        <f>Петров!D16</f>
        <v>2829.6300000000006</v>
      </c>
      <c r="G7" s="227">
        <f>Петров!E16</f>
        <v>0</v>
      </c>
      <c r="H7" s="226">
        <f>Петров!F16</f>
        <v>0</v>
      </c>
      <c r="I7" s="226">
        <f>Петров!G16</f>
        <v>0</v>
      </c>
      <c r="J7" s="226">
        <f>Петров!H16</f>
        <v>0</v>
      </c>
      <c r="K7" s="226">
        <f>Петров!I16</f>
        <v>0</v>
      </c>
      <c r="L7" s="226">
        <f>Петров!J16</f>
        <v>0</v>
      </c>
      <c r="M7" s="226">
        <f>Петров!K16</f>
        <v>0</v>
      </c>
      <c r="N7" s="226">
        <f>Петров!L16</f>
        <v>0</v>
      </c>
      <c r="O7" s="226">
        <f>Петров!M16</f>
        <v>0</v>
      </c>
      <c r="P7" s="226">
        <f>Петров!N16</f>
        <v>0</v>
      </c>
      <c r="Q7" s="226">
        <f>Петров!O16</f>
        <v>0</v>
      </c>
      <c r="R7" s="226">
        <f>Петров!P16</f>
        <v>0</v>
      </c>
      <c r="S7" s="226">
        <f>Петров!Q16</f>
        <v>0</v>
      </c>
      <c r="T7" s="226">
        <f>Петров!R16</f>
        <v>0</v>
      </c>
      <c r="U7" s="226">
        <f>Петров!S16</f>
        <v>0</v>
      </c>
      <c r="V7" s="226">
        <f>Петров!T16</f>
        <v>0</v>
      </c>
      <c r="W7" s="226">
        <f>Петров!U16</f>
        <v>0</v>
      </c>
      <c r="X7" s="226">
        <f>Петров!V16</f>
        <v>0</v>
      </c>
      <c r="Y7" s="227">
        <f>Петров!W16</f>
        <v>0</v>
      </c>
      <c r="Z7" s="226">
        <f>Петров!X16</f>
        <v>0</v>
      </c>
      <c r="AA7" s="226">
        <f>Петров!Y16</f>
        <v>-80.48</v>
      </c>
      <c r="AB7" s="226">
        <f>Петров!Z16</f>
        <v>0</v>
      </c>
      <c r="AC7" s="241">
        <f>Петров!AA16</f>
        <v>0</v>
      </c>
      <c r="AD7" s="241">
        <f>Петров!AB16</f>
        <v>0</v>
      </c>
      <c r="AE7" s="241">
        <f>Петров!AC16</f>
        <v>0</v>
      </c>
      <c r="AF7" s="241">
        <f>Петров!AD16</f>
        <v>0</v>
      </c>
      <c r="AG7" s="226">
        <f>Петров!AE16</f>
        <v>0</v>
      </c>
      <c r="AH7" s="226">
        <f>Петров!AF16</f>
        <v>0</v>
      </c>
      <c r="AI7" s="228">
        <f>Петров!AG16</f>
        <v>0</v>
      </c>
      <c r="AJ7" s="228">
        <f>Петров!AH16</f>
        <v>0</v>
      </c>
      <c r="AK7" s="226">
        <f>Петров!AI16</f>
        <v>0</v>
      </c>
      <c r="AL7" s="227">
        <f>Петров!AJ16</f>
        <v>-80.48</v>
      </c>
      <c r="AM7" s="227">
        <f>Петров!AK16</f>
        <v>2910.1100000000006</v>
      </c>
      <c r="AN7" s="227">
        <f>Петров!AL16</f>
        <v>0</v>
      </c>
    </row>
    <row r="8" spans="1:41" ht="12.75">
      <c r="A8" s="41"/>
      <c r="B8" s="33" t="str">
        <f>Сидоров!$G$1</f>
        <v>Сидоров С.С.</v>
      </c>
      <c r="C8" s="33" t="str">
        <f>Сидоров!$B$3</f>
        <v>Заступник</v>
      </c>
      <c r="D8" s="234">
        <f>Сидоров!B16</f>
        <v>0</v>
      </c>
      <c r="E8" s="226">
        <f>Сидоров!C16</f>
        <v>0</v>
      </c>
      <c r="F8" s="227">
        <f>Сидоров!D16</f>
        <v>1848.4700000000007</v>
      </c>
      <c r="G8" s="227">
        <f>Сидоров!E16</f>
        <v>0</v>
      </c>
      <c r="H8" s="226">
        <f>Сидоров!F16</f>
        <v>0</v>
      </c>
      <c r="I8" s="226">
        <f>Сидоров!G16</f>
        <v>0</v>
      </c>
      <c r="J8" s="226">
        <f>Сидоров!H16</f>
        <v>0</v>
      </c>
      <c r="K8" s="226">
        <f>Сидоров!I16</f>
        <v>0</v>
      </c>
      <c r="L8" s="226">
        <f>Сидоров!J16</f>
        <v>0</v>
      </c>
      <c r="M8" s="226">
        <f>Сидоров!K16</f>
        <v>0</v>
      </c>
      <c r="N8" s="226">
        <f>Сидоров!L16</f>
        <v>0</v>
      </c>
      <c r="O8" s="226">
        <f>Сидоров!M16</f>
        <v>0</v>
      </c>
      <c r="P8" s="226">
        <f>Сидоров!N16</f>
        <v>0</v>
      </c>
      <c r="Q8" s="226">
        <f>Сидоров!O16</f>
        <v>0</v>
      </c>
      <c r="R8" s="226">
        <f>Сидоров!P16</f>
        <v>0</v>
      </c>
      <c r="S8" s="226">
        <f>Сидоров!Q16</f>
        <v>0</v>
      </c>
      <c r="T8" s="226">
        <f>Сидоров!R16</f>
        <v>0</v>
      </c>
      <c r="U8" s="226">
        <f>Сидоров!S16</f>
        <v>0</v>
      </c>
      <c r="V8" s="226">
        <f>Сидоров!T16</f>
        <v>0</v>
      </c>
      <c r="W8" s="226">
        <f>Сидоров!U16</f>
        <v>0</v>
      </c>
      <c r="X8" s="226">
        <f>Сидоров!V16</f>
        <v>0</v>
      </c>
      <c r="Y8" s="227">
        <f>Сидоров!W16</f>
        <v>0</v>
      </c>
      <c r="Z8" s="226">
        <f>Сидоров!X16</f>
        <v>0</v>
      </c>
      <c r="AA8" s="226">
        <f>Сидоров!Y16</f>
        <v>-80.48</v>
      </c>
      <c r="AB8" s="226">
        <f>Сидоров!Z16</f>
        <v>0</v>
      </c>
      <c r="AC8" s="241">
        <f>Сидоров!AA16</f>
        <v>0</v>
      </c>
      <c r="AD8" s="241">
        <f>Сидоров!AB16</f>
        <v>0</v>
      </c>
      <c r="AE8" s="241">
        <f>Сидоров!AC16</f>
        <v>0</v>
      </c>
      <c r="AF8" s="241">
        <f>Сидоров!AD16</f>
        <v>0</v>
      </c>
      <c r="AG8" s="226">
        <f>Сидоров!AE16</f>
        <v>0</v>
      </c>
      <c r="AH8" s="226">
        <f>Сидоров!AF16</f>
        <v>0</v>
      </c>
      <c r="AI8" s="228">
        <f>Сидоров!AG16</f>
        <v>0</v>
      </c>
      <c r="AJ8" s="228">
        <f>Сидоров!AH16</f>
        <v>0</v>
      </c>
      <c r="AK8" s="226">
        <f>Сидоров!AI16</f>
        <v>0</v>
      </c>
      <c r="AL8" s="227">
        <f>Сидоров!AJ16</f>
        <v>-80.48</v>
      </c>
      <c r="AM8" s="227">
        <f>Сидоров!AK16</f>
        <v>1928.9500000000007</v>
      </c>
      <c r="AN8" s="227">
        <f>Сидоров!AL16</f>
        <v>0</v>
      </c>
      <c r="AO8" s="2"/>
    </row>
    <row r="9" spans="1:41" ht="12.75">
      <c r="A9" s="41"/>
      <c r="B9" s="33" t="str">
        <f>Васечкин!$G$1</f>
        <v>Васечкін В.В.</v>
      </c>
      <c r="C9" s="33" t="str">
        <f>Васечкин!$B$3</f>
        <v>Заступник</v>
      </c>
      <c r="D9" s="234">
        <f>Васечкин!B16</f>
        <v>0</v>
      </c>
      <c r="E9" s="226">
        <f>Васечкин!C16</f>
        <v>0</v>
      </c>
      <c r="F9" s="227">
        <f>Васечкин!D16</f>
        <v>2717.89</v>
      </c>
      <c r="G9" s="227">
        <f>Васечкин!E16</f>
        <v>0</v>
      </c>
      <c r="H9" s="226">
        <f>Васечкин!F16</f>
        <v>0</v>
      </c>
      <c r="I9" s="226">
        <f>Васечкин!G16</f>
        <v>0</v>
      </c>
      <c r="J9" s="226">
        <f>Васечкин!H16</f>
        <v>0</v>
      </c>
      <c r="K9" s="226">
        <f>Васечкин!I16</f>
        <v>0</v>
      </c>
      <c r="L9" s="226">
        <f>Васечкин!J16</f>
        <v>0</v>
      </c>
      <c r="M9" s="226">
        <f>Васечкин!K16</f>
        <v>0</v>
      </c>
      <c r="N9" s="226">
        <f>Васечкин!L16</f>
        <v>0</v>
      </c>
      <c r="O9" s="226">
        <f>Васечкин!M16</f>
        <v>0</v>
      </c>
      <c r="P9" s="226">
        <f>Васечкин!N16</f>
        <v>0</v>
      </c>
      <c r="Q9" s="226">
        <f>Васечкин!O16</f>
        <v>0</v>
      </c>
      <c r="R9" s="226">
        <f>Васечкин!P16</f>
        <v>0</v>
      </c>
      <c r="S9" s="226">
        <f>Васечкин!Q16</f>
        <v>0</v>
      </c>
      <c r="T9" s="226">
        <f>Васечкин!R16</f>
        <v>0</v>
      </c>
      <c r="U9" s="226">
        <f>Васечкин!S16</f>
        <v>0</v>
      </c>
      <c r="V9" s="226">
        <f>Васечкин!T16</f>
        <v>0</v>
      </c>
      <c r="W9" s="226">
        <f>Васечкин!U16</f>
        <v>0</v>
      </c>
      <c r="X9" s="226">
        <f>Васечкин!V16</f>
        <v>0</v>
      </c>
      <c r="Y9" s="227">
        <f>Васечкин!W16</f>
        <v>0</v>
      </c>
      <c r="Z9" s="226">
        <f>Васечкин!X16</f>
        <v>0</v>
      </c>
      <c r="AA9" s="226">
        <f>Васечкин!Y16</f>
        <v>-80.48</v>
      </c>
      <c r="AB9" s="226">
        <f>Васечкин!Z16</f>
        <v>0</v>
      </c>
      <c r="AC9" s="241">
        <f>Васечкин!AA16</f>
        <v>0</v>
      </c>
      <c r="AD9" s="241">
        <f>Васечкин!AB16</f>
        <v>0</v>
      </c>
      <c r="AE9" s="241">
        <f>Васечкин!AC16</f>
        <v>0</v>
      </c>
      <c r="AF9" s="241">
        <f>Васечкин!AD16</f>
        <v>0</v>
      </c>
      <c r="AG9" s="226">
        <f>Васечкин!AE16</f>
        <v>0</v>
      </c>
      <c r="AH9" s="226">
        <f>Васечкин!AF16</f>
        <v>0</v>
      </c>
      <c r="AI9" s="228">
        <f>Васечкин!AG16</f>
        <v>0</v>
      </c>
      <c r="AJ9" s="228">
        <f>Васечкин!AH16</f>
        <v>0</v>
      </c>
      <c r="AK9" s="226">
        <f>Васечкин!AI16</f>
        <v>0</v>
      </c>
      <c r="AL9" s="227">
        <f>Васечкин!AJ16</f>
        <v>-80.48</v>
      </c>
      <c r="AM9" s="227">
        <f>Васечкин!AK16</f>
        <v>2798.37</v>
      </c>
      <c r="AN9" s="227">
        <f>Васечкин!AL16</f>
        <v>0</v>
      </c>
      <c r="AO9" s="2"/>
    </row>
    <row r="10" spans="1:41" s="22" customFormat="1" ht="12.75">
      <c r="A10" s="225"/>
      <c r="B10" s="44" t="s">
        <v>118</v>
      </c>
      <c r="C10" s="45"/>
      <c r="D10" s="235">
        <f>SUM(D6:D9)</f>
        <v>0</v>
      </c>
      <c r="E10" s="227"/>
      <c r="F10" s="227">
        <f>SUM(F6:F9)</f>
        <v>9485.04</v>
      </c>
      <c r="G10" s="227">
        <f>SUM(G6:G9)</f>
        <v>0</v>
      </c>
      <c r="H10" s="227">
        <f>SUM(H6:H9)</f>
        <v>0</v>
      </c>
      <c r="I10" s="227">
        <f>SUM(I6:I9)</f>
        <v>0</v>
      </c>
      <c r="J10" s="227">
        <f>SUM(J6:J9)</f>
        <v>0</v>
      </c>
      <c r="K10" s="227">
        <f>SUM(K6:K9)</f>
        <v>0</v>
      </c>
      <c r="L10" s="227">
        <f>SUM(L6:L9)</f>
        <v>0</v>
      </c>
      <c r="M10" s="227">
        <f>SUM(M6:M9)</f>
        <v>0</v>
      </c>
      <c r="N10" s="227">
        <f>SUM(N6:N9)</f>
        <v>0</v>
      </c>
      <c r="O10" s="227">
        <f>SUM(O6:O9)</f>
        <v>0</v>
      </c>
      <c r="P10" s="227">
        <f>SUM(P6:P9)</f>
        <v>0</v>
      </c>
      <c r="Q10" s="227">
        <f>SUM(Q6:Q9)</f>
        <v>0</v>
      </c>
      <c r="R10" s="227">
        <f>SUM(R6:R9)</f>
        <v>0</v>
      </c>
      <c r="S10" s="227">
        <f>SUM(S6:S9)</f>
        <v>0</v>
      </c>
      <c r="T10" s="227">
        <f>SUM(T6:T9)</f>
        <v>0</v>
      </c>
      <c r="U10" s="227">
        <f>SUM(U6:U9)</f>
        <v>0</v>
      </c>
      <c r="V10" s="227">
        <f>SUM(V6:V9)</f>
        <v>0</v>
      </c>
      <c r="W10" s="227">
        <f>SUM(W6:W9)</f>
        <v>0</v>
      </c>
      <c r="X10" s="227">
        <f>SUM(X6:X9)</f>
        <v>0</v>
      </c>
      <c r="Y10" s="227">
        <f>SUM(Y6:Y9)</f>
        <v>0</v>
      </c>
      <c r="Z10" s="227">
        <f>SUM(Z6:Z9)</f>
        <v>0</v>
      </c>
      <c r="AA10" s="227">
        <f>SUM(AA6:AA9)</f>
        <v>-321.92</v>
      </c>
      <c r="AB10" s="227">
        <f>SUM(AB6:AB9)</f>
        <v>0</v>
      </c>
      <c r="AC10" s="227">
        <f>SUM(AC6:AC9)</f>
        <v>0</v>
      </c>
      <c r="AD10" s="227">
        <f>SUM(AD6:AD9)</f>
        <v>0</v>
      </c>
      <c r="AE10" s="227">
        <f>SUM(AE6:AE9)</f>
        <v>0</v>
      </c>
      <c r="AF10" s="227">
        <f>SUM(AF6:AF9)</f>
        <v>0</v>
      </c>
      <c r="AG10" s="227">
        <f>SUM(AG6:AG9)</f>
        <v>0</v>
      </c>
      <c r="AH10" s="227">
        <f>SUM(AH6:AH9)</f>
        <v>0</v>
      </c>
      <c r="AI10" s="227">
        <f>SUM(AI6:AI9)</f>
        <v>0</v>
      </c>
      <c r="AJ10" s="227">
        <f>SUM(AJ6:AJ9)</f>
        <v>0</v>
      </c>
      <c r="AK10" s="227">
        <f>SUM(AK6:AK9)</f>
        <v>0</v>
      </c>
      <c r="AL10" s="227">
        <f>SUM(AL6:AL9)</f>
        <v>-321.92</v>
      </c>
      <c r="AM10" s="227">
        <f>SUM(AM6:AM9)</f>
        <v>9806.960000000003</v>
      </c>
      <c r="AN10" s="227">
        <f>SUM(AN6:AN9)</f>
        <v>0</v>
      </c>
      <c r="AO10" s="2"/>
    </row>
    <row r="11" spans="1:41" s="22" customFormat="1" ht="12.75">
      <c r="A11" s="225"/>
      <c r="B11" s="44" t="s">
        <v>119</v>
      </c>
      <c r="C11" s="45"/>
      <c r="D11" s="235">
        <f>D10</f>
        <v>0</v>
      </c>
      <c r="E11" s="227"/>
      <c r="F11" s="227">
        <f aca="true" t="shared" si="0" ref="F11:AN11">F10</f>
        <v>9485.04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27">
        <f t="shared" si="0"/>
        <v>0</v>
      </c>
      <c r="R11" s="227">
        <f t="shared" si="0"/>
        <v>0</v>
      </c>
      <c r="S11" s="227">
        <f t="shared" si="0"/>
        <v>0</v>
      </c>
      <c r="T11" s="227">
        <f t="shared" si="0"/>
        <v>0</v>
      </c>
      <c r="U11" s="227">
        <f t="shared" si="0"/>
        <v>0</v>
      </c>
      <c r="V11" s="227">
        <f t="shared" si="0"/>
        <v>0</v>
      </c>
      <c r="W11" s="227">
        <f t="shared" si="0"/>
        <v>0</v>
      </c>
      <c r="X11" s="227">
        <f t="shared" si="0"/>
        <v>0</v>
      </c>
      <c r="Y11" s="227">
        <f t="shared" si="0"/>
        <v>0</v>
      </c>
      <c r="Z11" s="227">
        <f t="shared" si="0"/>
        <v>0</v>
      </c>
      <c r="AA11" s="227">
        <f t="shared" si="0"/>
        <v>-321.92</v>
      </c>
      <c r="AB11" s="227">
        <f t="shared" si="0"/>
        <v>0</v>
      </c>
      <c r="AC11" s="227">
        <f t="shared" si="0"/>
        <v>0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0</v>
      </c>
      <c r="AK11" s="227">
        <f t="shared" si="0"/>
        <v>0</v>
      </c>
      <c r="AL11" s="227">
        <f t="shared" si="0"/>
        <v>-321.92</v>
      </c>
      <c r="AM11" s="227">
        <f t="shared" si="0"/>
        <v>9806.960000000003</v>
      </c>
      <c r="AN11" s="227">
        <f t="shared" si="0"/>
        <v>0</v>
      </c>
      <c r="AO11" s="210"/>
    </row>
    <row r="12" ht="12.75">
      <c r="Z12" s="30" t="s">
        <v>190</v>
      </c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Y16"/>
      <c r="AI16"/>
      <c r="AJ16"/>
      <c r="AL16"/>
      <c r="AM16"/>
      <c r="AN1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Y17"/>
      <c r="AI17"/>
      <c r="AJ17"/>
      <c r="AL17"/>
      <c r="AM17"/>
      <c r="AN17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Y18"/>
      <c r="AI18"/>
      <c r="AJ18"/>
      <c r="AL18"/>
      <c r="AM18"/>
      <c r="AN18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Y19"/>
      <c r="AI19"/>
      <c r="AJ19"/>
      <c r="AL19"/>
      <c r="AM19"/>
      <c r="AN19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Y20"/>
      <c r="AI20"/>
      <c r="AJ20"/>
      <c r="AL20"/>
      <c r="AM20"/>
      <c r="AN20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201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9"/>
      <c r="AP25" s="39"/>
    </row>
    <row r="26" spans="1:42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0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9"/>
      <c r="AP26" s="39"/>
    </row>
    <row r="27" spans="1:42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9"/>
      <c r="AP27" s="39"/>
    </row>
    <row r="28" spans="1:42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9"/>
      <c r="AP28" s="39"/>
    </row>
    <row r="29" spans="1:42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9"/>
      <c r="AP29" s="39"/>
    </row>
    <row r="30" spans="1:42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9"/>
      <c r="AP30" s="39"/>
    </row>
    <row r="31" spans="1:42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0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9"/>
      <c r="AP31" s="39"/>
    </row>
    <row r="32" spans="1:42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</row>
    <row r="33" spans="1:42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</row>
    <row r="34" spans="1:42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-321.92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0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</row>
    <row r="37" spans="1:42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</row>
    <row r="38" spans="1:42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</row>
    <row r="39" spans="1:42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</row>
    <row r="40" spans="1:42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-321.92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Y42"/>
      <c r="AI42"/>
      <c r="AJ42"/>
      <c r="AL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Y43"/>
      <c r="AI43"/>
      <c r="AJ43"/>
      <c r="AL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Y44"/>
      <c r="AI44"/>
      <c r="AJ44"/>
      <c r="AL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  <c r="Y45"/>
      <c r="AI45"/>
      <c r="AJ45"/>
      <c r="AL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Y46"/>
      <c r="AI46"/>
      <c r="AJ46"/>
      <c r="AL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Y47"/>
      <c r="AI47"/>
      <c r="AJ47"/>
      <c r="AL47"/>
      <c r="AM47"/>
      <c r="AN47"/>
      <c r="AO47" s="220"/>
      <c r="AP47" s="220"/>
    </row>
  </sheetData>
  <sheetProtection/>
  <mergeCells count="115">
    <mergeCell ref="Y4:Y5"/>
    <mergeCell ref="Z4:Z5"/>
    <mergeCell ref="I42:L42"/>
    <mergeCell ref="D42:F42"/>
    <mergeCell ref="V22:Y22"/>
    <mergeCell ref="B23:L24"/>
    <mergeCell ref="R23:S24"/>
    <mergeCell ref="V29:Y29"/>
    <mergeCell ref="M24:N24"/>
    <mergeCell ref="O24:Q24"/>
    <mergeCell ref="AL4:AL5"/>
    <mergeCell ref="AM4:AN4"/>
    <mergeCell ref="AC4:AG4"/>
    <mergeCell ref="AH4:AH5"/>
    <mergeCell ref="AI4:AI5"/>
    <mergeCell ref="AJ4:AK4"/>
    <mergeCell ref="X4:X5"/>
    <mergeCell ref="K4:K5"/>
    <mergeCell ref="L4:L5"/>
    <mergeCell ref="M4:O4"/>
    <mergeCell ref="P4:P5"/>
    <mergeCell ref="O25:Q25"/>
    <mergeCell ref="R25:S25"/>
    <mergeCell ref="B25:L25"/>
    <mergeCell ref="M25:N25"/>
    <mergeCell ref="F4:G4"/>
    <mergeCell ref="H4:H5"/>
    <mergeCell ref="I4:I5"/>
    <mergeCell ref="J4:J5"/>
    <mergeCell ref="AA4:AB4"/>
    <mergeCell ref="Q4:Q5"/>
    <mergeCell ref="R4:R5"/>
    <mergeCell ref="S4:T4"/>
    <mergeCell ref="U4:V4"/>
    <mergeCell ref="W4:W5"/>
    <mergeCell ref="A16:F16"/>
    <mergeCell ref="I16:O16"/>
    <mergeCell ref="A17:F17"/>
    <mergeCell ref="L17:O17"/>
    <mergeCell ref="A3:N3"/>
    <mergeCell ref="A4:A5"/>
    <mergeCell ref="B4:B5"/>
    <mergeCell ref="C4:C5"/>
    <mergeCell ref="D4:D5"/>
    <mergeCell ref="E4:E5"/>
    <mergeCell ref="B26:L26"/>
    <mergeCell ref="M26:N26"/>
    <mergeCell ref="O26:Q26"/>
    <mergeCell ref="R26:S26"/>
    <mergeCell ref="I18:O18"/>
    <mergeCell ref="L19:O19"/>
    <mergeCell ref="N21:O21"/>
    <mergeCell ref="M23:N23"/>
    <mergeCell ref="O23:Q23"/>
    <mergeCell ref="B28:L28"/>
    <mergeCell ref="M28:N28"/>
    <mergeCell ref="O28:Q28"/>
    <mergeCell ref="R28:S28"/>
    <mergeCell ref="B27:L27"/>
    <mergeCell ref="M27:N27"/>
    <mergeCell ref="O27:Q27"/>
    <mergeCell ref="R27:S27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O38:Q38"/>
    <mergeCell ref="R38:S38"/>
    <mergeCell ref="B37:L37"/>
    <mergeCell ref="M37:N37"/>
    <mergeCell ref="O37:Q37"/>
    <mergeCell ref="R37:S37"/>
    <mergeCell ref="I46:L46"/>
    <mergeCell ref="D43:F43"/>
    <mergeCell ref="I45:L45"/>
    <mergeCell ref="I43:L43"/>
    <mergeCell ref="B38:L38"/>
    <mergeCell ref="M38:N38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 horizontalCentered="1" verticalCentered="1"/>
  <pageMargins left="0.2362204724409449" right="0.15748031496062992" top="0.1968503937007874" bottom="0.1968503937007874" header="0.1968503937007874" footer="0.1968503937007874"/>
  <pageSetup horizontalDpi="600" verticalDpi="600" orientation="landscape" paperSize="9" scale="69" r:id="rId1"/>
  <colBreaks count="1" manualBreakCount="1">
    <brk id="2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BQ4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4.875" style="0" customWidth="1"/>
    <col min="2" max="2" width="17.25390625" style="0" customWidth="1"/>
    <col min="3" max="3" width="12.25390625" style="0" customWidth="1"/>
    <col min="6" max="7" width="9.125" style="22" customWidth="1"/>
    <col min="11" max="11" width="9.875" style="0" hidden="1" customWidth="1"/>
    <col min="12" max="12" width="10.375" style="0" customWidth="1"/>
    <col min="15" max="15" width="10.375" style="0" customWidth="1"/>
    <col min="17" max="17" width="11.625" style="0" customWidth="1"/>
    <col min="23" max="23" width="11.125" style="0" customWidth="1"/>
    <col min="24" max="24" width="11.875" style="0" customWidth="1"/>
    <col min="25" max="25" width="12.625" style="22" customWidth="1"/>
    <col min="34" max="34" width="10.25390625" style="0" customWidth="1"/>
    <col min="38" max="38" width="10.875" style="22" customWidth="1"/>
    <col min="39" max="40" width="9.125" style="22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AO1" s="166"/>
      <c r="AP1" s="166"/>
    </row>
    <row r="2" spans="1:42" ht="14.25" customHeight="1">
      <c r="A2" s="39"/>
      <c r="E2" s="30"/>
      <c r="F2" s="22" t="s">
        <v>66</v>
      </c>
      <c r="N2" t="s">
        <v>180</v>
      </c>
      <c r="U2" t="s">
        <v>188</v>
      </c>
      <c r="AO2" s="166"/>
      <c r="AP2" s="166"/>
    </row>
    <row r="3" spans="1:42" ht="12" customHeight="1">
      <c r="A3" s="280" t="s">
        <v>172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AO3" s="166"/>
      <c r="AP3" s="166"/>
    </row>
    <row r="4" spans="1:40" s="111" customFormat="1" ht="26.25" customHeight="1">
      <c r="A4" s="337" t="s">
        <v>158</v>
      </c>
      <c r="B4" s="301" t="s">
        <v>65</v>
      </c>
      <c r="C4" s="301" t="s">
        <v>0</v>
      </c>
      <c r="D4" s="303" t="s">
        <v>75</v>
      </c>
      <c r="E4" s="303" t="s">
        <v>76</v>
      </c>
      <c r="F4" s="335" t="s">
        <v>52</v>
      </c>
      <c r="G4" s="336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81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81" t="s">
        <v>54</v>
      </c>
      <c r="X4" s="281" t="s">
        <v>54</v>
      </c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335" t="s">
        <v>51</v>
      </c>
      <c r="AN4" s="336"/>
    </row>
    <row r="5" spans="1:40" s="111" customFormat="1" ht="54.75" customHeight="1">
      <c r="A5" s="338"/>
      <c r="B5" s="301"/>
      <c r="C5" s="301"/>
      <c r="D5" s="333"/>
      <c r="E5" s="333"/>
      <c r="F5" s="233" t="s">
        <v>124</v>
      </c>
      <c r="G5" s="233" t="s">
        <v>125</v>
      </c>
      <c r="H5" s="282"/>
      <c r="I5" s="282"/>
      <c r="J5" s="282"/>
      <c r="K5" s="282"/>
      <c r="L5" s="282" t="s">
        <v>13</v>
      </c>
      <c r="M5" s="108" t="s">
        <v>44</v>
      </c>
      <c r="N5" s="108" t="s">
        <v>69</v>
      </c>
      <c r="O5" s="108" t="s">
        <v>45</v>
      </c>
      <c r="P5" s="281"/>
      <c r="Q5" s="282"/>
      <c r="R5" s="334"/>
      <c r="S5" s="230" t="s">
        <v>124</v>
      </c>
      <c r="T5" s="230" t="s">
        <v>125</v>
      </c>
      <c r="U5" s="230" t="s">
        <v>22</v>
      </c>
      <c r="V5" s="230" t="s">
        <v>23</v>
      </c>
      <c r="W5" s="282" t="s">
        <v>24</v>
      </c>
      <c r="X5" s="282" t="s">
        <v>24</v>
      </c>
      <c r="Y5" s="339"/>
      <c r="Z5" s="282"/>
      <c r="AA5" s="231" t="s">
        <v>127</v>
      </c>
      <c r="AB5" s="231" t="s">
        <v>128</v>
      </c>
      <c r="AC5" s="231">
        <v>0.061</v>
      </c>
      <c r="AD5" s="232" t="s">
        <v>133</v>
      </c>
      <c r="AE5" s="232" t="s">
        <v>134</v>
      </c>
      <c r="AF5" s="231">
        <v>0.036</v>
      </c>
      <c r="AG5" s="231">
        <v>0.026</v>
      </c>
      <c r="AH5" s="282"/>
      <c r="AI5" s="282"/>
      <c r="AJ5" s="230" t="s">
        <v>124</v>
      </c>
      <c r="AK5" s="230" t="s">
        <v>125</v>
      </c>
      <c r="AL5" s="339"/>
      <c r="AM5" s="233" t="s">
        <v>124</v>
      </c>
      <c r="AN5" s="233" t="s">
        <v>125</v>
      </c>
    </row>
    <row r="6" spans="1:40" ht="12.75">
      <c r="A6" s="41"/>
      <c r="B6" s="33" t="str">
        <f>Іванов!$G$1</f>
        <v>Іванов І.І.</v>
      </c>
      <c r="C6" s="33" t="str">
        <f>Іванов!$B$3</f>
        <v>Керівник</v>
      </c>
      <c r="D6" s="234">
        <f>Іванов!B17</f>
        <v>0</v>
      </c>
      <c r="E6" s="226">
        <f>Іванов!C17</f>
        <v>0</v>
      </c>
      <c r="F6" s="227">
        <f>Іванов!D17</f>
        <v>2169.53</v>
      </c>
      <c r="G6" s="227">
        <f>Іванов!E17</f>
        <v>0</v>
      </c>
      <c r="H6" s="226">
        <f>Іванов!F17</f>
        <v>0</v>
      </c>
      <c r="I6" s="226">
        <f>Іванов!G17</f>
        <v>0</v>
      </c>
      <c r="J6" s="226">
        <f>Іванов!H17</f>
        <v>0</v>
      </c>
      <c r="K6" s="226">
        <f>Іванов!I17</f>
        <v>0</v>
      </c>
      <c r="L6" s="226">
        <f>Іванов!J17</f>
        <v>0</v>
      </c>
      <c r="M6" s="226">
        <f>Іванов!K17</f>
        <v>0</v>
      </c>
      <c r="N6" s="226">
        <f>Іванов!L17</f>
        <v>0</v>
      </c>
      <c r="O6" s="226">
        <f>Іванов!M17</f>
        <v>0</v>
      </c>
      <c r="P6" s="226">
        <f>Іванов!N17</f>
        <v>0</v>
      </c>
      <c r="Q6" s="226">
        <f>Іванов!O17</f>
        <v>0</v>
      </c>
      <c r="R6" s="226">
        <f>Іванов!P17</f>
        <v>0</v>
      </c>
      <c r="S6" s="226">
        <f>Іванов!Q17</f>
        <v>0</v>
      </c>
      <c r="T6" s="226">
        <f>Іванов!R17</f>
        <v>0</v>
      </c>
      <c r="U6" s="226">
        <f>Іванов!S17</f>
        <v>0</v>
      </c>
      <c r="V6" s="226">
        <f>Іванов!T17</f>
        <v>0</v>
      </c>
      <c r="W6" s="226">
        <f>Іванов!U17</f>
        <v>0</v>
      </c>
      <c r="X6" s="226">
        <f>Іванов!V17</f>
        <v>0</v>
      </c>
      <c r="Y6" s="227">
        <f>Іванов!W17</f>
        <v>0</v>
      </c>
      <c r="Z6" s="226">
        <f>Іванов!X17</f>
        <v>0</v>
      </c>
      <c r="AA6" s="226">
        <f>Іванов!Y17</f>
        <v>-80.48</v>
      </c>
      <c r="AB6" s="226">
        <f>Іванов!Z17</f>
        <v>0</v>
      </c>
      <c r="AC6" s="226">
        <f>Іванов!AA17</f>
        <v>0</v>
      </c>
      <c r="AD6" s="226">
        <f>Іванов!AB17</f>
        <v>0</v>
      </c>
      <c r="AE6" s="226">
        <f>Іванов!AC17</f>
        <v>0</v>
      </c>
      <c r="AF6" s="226">
        <f>Іванов!AD17</f>
        <v>0</v>
      </c>
      <c r="AG6" s="226">
        <f>Іванов!AE17</f>
        <v>0</v>
      </c>
      <c r="AH6" s="226">
        <f>Іванов!AF17</f>
        <v>0</v>
      </c>
      <c r="AI6" s="226">
        <f>Іванов!AG17</f>
        <v>0</v>
      </c>
      <c r="AJ6" s="226">
        <f>Іванов!AH17</f>
        <v>0</v>
      </c>
      <c r="AK6" s="226">
        <f>Іванов!AI17</f>
        <v>0</v>
      </c>
      <c r="AL6" s="227">
        <f>Іванов!AJ17</f>
        <v>-80.48</v>
      </c>
      <c r="AM6" s="227">
        <f>Іванов!AK17</f>
        <v>2250.01</v>
      </c>
      <c r="AN6" s="227">
        <f>Іванов!AL17</f>
        <v>0</v>
      </c>
    </row>
    <row r="7" spans="1:40" ht="12.75">
      <c r="A7" s="41"/>
      <c r="B7" s="33" t="str">
        <f>Петров!$G$1</f>
        <v>Петров П.П.</v>
      </c>
      <c r="C7" s="33" t="str">
        <f>Петров!$B$3</f>
        <v>Заступник</v>
      </c>
      <c r="D7" s="234">
        <f>Петров!B17</f>
        <v>0</v>
      </c>
      <c r="E7" s="226">
        <f>Петров!C17</f>
        <v>0</v>
      </c>
      <c r="F7" s="227">
        <f>Петров!D17</f>
        <v>2910.1100000000006</v>
      </c>
      <c r="G7" s="227">
        <f>Петров!E17</f>
        <v>0</v>
      </c>
      <c r="H7" s="226">
        <f>Петров!F17</f>
        <v>0</v>
      </c>
      <c r="I7" s="226">
        <f>Петров!G17</f>
        <v>0</v>
      </c>
      <c r="J7" s="226">
        <f>Петров!H17</f>
        <v>0</v>
      </c>
      <c r="K7" s="226">
        <f>Петров!I17</f>
        <v>0</v>
      </c>
      <c r="L7" s="226">
        <f>Петров!J17</f>
        <v>0</v>
      </c>
      <c r="M7" s="226">
        <f>Петров!K17</f>
        <v>0</v>
      </c>
      <c r="N7" s="226">
        <f>Петров!L17</f>
        <v>0</v>
      </c>
      <c r="O7" s="226">
        <f>Петров!M17</f>
        <v>0</v>
      </c>
      <c r="P7" s="226">
        <f>Петров!N17</f>
        <v>0</v>
      </c>
      <c r="Q7" s="226">
        <f>Петров!O17</f>
        <v>0</v>
      </c>
      <c r="R7" s="226">
        <f>Петров!P17</f>
        <v>0</v>
      </c>
      <c r="S7" s="226">
        <f>Петров!Q17</f>
        <v>0</v>
      </c>
      <c r="T7" s="226">
        <f>Петров!R17</f>
        <v>0</v>
      </c>
      <c r="U7" s="226">
        <f>Петров!S17</f>
        <v>0</v>
      </c>
      <c r="V7" s="226">
        <f>Петров!T17</f>
        <v>0</v>
      </c>
      <c r="W7" s="226">
        <f>Петров!U17</f>
        <v>0</v>
      </c>
      <c r="X7" s="226">
        <f>Петров!V17</f>
        <v>0</v>
      </c>
      <c r="Y7" s="227">
        <f>Петров!W17</f>
        <v>0</v>
      </c>
      <c r="Z7" s="226">
        <f>Петров!X17</f>
        <v>0</v>
      </c>
      <c r="AA7" s="226">
        <f>Петров!Y17</f>
        <v>-80.48</v>
      </c>
      <c r="AB7" s="226">
        <f>Петров!Z17</f>
        <v>0</v>
      </c>
      <c r="AC7" s="226">
        <f>Петров!AA17</f>
        <v>0</v>
      </c>
      <c r="AD7" s="226">
        <f>Петров!AB17</f>
        <v>0</v>
      </c>
      <c r="AE7" s="226">
        <f>Петров!AC17</f>
        <v>0</v>
      </c>
      <c r="AF7" s="226">
        <f>Петров!AD17</f>
        <v>0</v>
      </c>
      <c r="AG7" s="226">
        <f>Петров!AE17</f>
        <v>0</v>
      </c>
      <c r="AH7" s="226">
        <f>Петров!AF17</f>
        <v>0</v>
      </c>
      <c r="AI7" s="226">
        <f>Петров!AG17</f>
        <v>0</v>
      </c>
      <c r="AJ7" s="226">
        <f>Петров!AH17</f>
        <v>0</v>
      </c>
      <c r="AK7" s="226">
        <f>Петров!AI17</f>
        <v>0</v>
      </c>
      <c r="AL7" s="227">
        <f>Петров!AJ17</f>
        <v>-80.48</v>
      </c>
      <c r="AM7" s="227">
        <f>Петров!AK17</f>
        <v>2990.5900000000006</v>
      </c>
      <c r="AN7" s="227">
        <f>Петров!AL17</f>
        <v>0</v>
      </c>
    </row>
    <row r="8" spans="1:40" ht="12.75">
      <c r="A8" s="41"/>
      <c r="B8" s="33" t="str">
        <f>Сидоров!$G$1</f>
        <v>Сидоров С.С.</v>
      </c>
      <c r="C8" s="33" t="str">
        <f>Сидоров!$B$3</f>
        <v>Заступник</v>
      </c>
      <c r="D8" s="234">
        <f>Сидоров!B17</f>
        <v>0</v>
      </c>
      <c r="E8" s="226">
        <f>Сидоров!C17</f>
        <v>0</v>
      </c>
      <c r="F8" s="227">
        <f>Сидоров!D17</f>
        <v>1928.9500000000007</v>
      </c>
      <c r="G8" s="227">
        <f>Сидоров!E17</f>
        <v>0</v>
      </c>
      <c r="H8" s="226">
        <f>Сидоров!F17</f>
        <v>0</v>
      </c>
      <c r="I8" s="226">
        <f>Сидоров!G17</f>
        <v>0</v>
      </c>
      <c r="J8" s="226">
        <f>Сидоров!H17</f>
        <v>0</v>
      </c>
      <c r="K8" s="226">
        <f>Сидоров!I17</f>
        <v>0</v>
      </c>
      <c r="L8" s="226">
        <f>Сидоров!J17</f>
        <v>0</v>
      </c>
      <c r="M8" s="226">
        <f>Сидоров!K17</f>
        <v>0</v>
      </c>
      <c r="N8" s="226">
        <f>Сидоров!L17</f>
        <v>0</v>
      </c>
      <c r="O8" s="226">
        <f>Сидоров!M17</f>
        <v>0</v>
      </c>
      <c r="P8" s="226">
        <f>Сидоров!N17</f>
        <v>0</v>
      </c>
      <c r="Q8" s="226">
        <f>Сидоров!O17</f>
        <v>0</v>
      </c>
      <c r="R8" s="226">
        <f>Сидоров!P17</f>
        <v>0</v>
      </c>
      <c r="S8" s="226">
        <f>Сидоров!Q17</f>
        <v>0</v>
      </c>
      <c r="T8" s="226">
        <f>Сидоров!R17</f>
        <v>0</v>
      </c>
      <c r="U8" s="226">
        <f>Сидоров!S17</f>
        <v>0</v>
      </c>
      <c r="V8" s="226">
        <f>Сидоров!T17</f>
        <v>0</v>
      </c>
      <c r="W8" s="226">
        <f>Сидоров!U17</f>
        <v>0</v>
      </c>
      <c r="X8" s="226">
        <f>Сидоров!V17</f>
        <v>0</v>
      </c>
      <c r="Y8" s="227">
        <f>Сидоров!W17</f>
        <v>0</v>
      </c>
      <c r="Z8" s="226">
        <f>Сидоров!X17</f>
        <v>0</v>
      </c>
      <c r="AA8" s="226">
        <f>Сидоров!Y17</f>
        <v>-80.48</v>
      </c>
      <c r="AB8" s="226">
        <f>Сидоров!Z17</f>
        <v>0</v>
      </c>
      <c r="AC8" s="226">
        <f>Сидоров!AA17</f>
        <v>0</v>
      </c>
      <c r="AD8" s="226">
        <f>Сидоров!AB17</f>
        <v>0</v>
      </c>
      <c r="AE8" s="226">
        <f>Сидоров!AC17</f>
        <v>0</v>
      </c>
      <c r="AF8" s="226">
        <f>Сидоров!AD17</f>
        <v>0</v>
      </c>
      <c r="AG8" s="226">
        <f>Сидоров!AE17</f>
        <v>0</v>
      </c>
      <c r="AH8" s="226">
        <f>Сидоров!AF17</f>
        <v>0</v>
      </c>
      <c r="AI8" s="226">
        <f>Сидоров!AG17</f>
        <v>0</v>
      </c>
      <c r="AJ8" s="226">
        <f>Сидоров!AH17</f>
        <v>0</v>
      </c>
      <c r="AK8" s="226">
        <f>Сидоров!AI17</f>
        <v>0</v>
      </c>
      <c r="AL8" s="227">
        <f>Сидоров!AJ17</f>
        <v>-80.48</v>
      </c>
      <c r="AM8" s="227">
        <f>Сидоров!AK17</f>
        <v>2009.4300000000007</v>
      </c>
      <c r="AN8" s="227">
        <f>Сидоров!AL17</f>
        <v>0</v>
      </c>
    </row>
    <row r="9" spans="1:40" ht="12.75">
      <c r="A9" s="41"/>
      <c r="B9" s="33" t="str">
        <f>Васечкин!$G$1</f>
        <v>Васечкін В.В.</v>
      </c>
      <c r="C9" s="33" t="str">
        <f>Васечкин!$B$3</f>
        <v>Заступник</v>
      </c>
      <c r="D9" s="234">
        <f>Васечкин!B17</f>
        <v>0</v>
      </c>
      <c r="E9" s="226">
        <f>Васечкин!C17</f>
        <v>0</v>
      </c>
      <c r="F9" s="227">
        <f>Васечкин!D17</f>
        <v>2798.37</v>
      </c>
      <c r="G9" s="227">
        <f>Васечкин!E17</f>
        <v>0</v>
      </c>
      <c r="H9" s="226">
        <f>Васечкин!F17</f>
        <v>0</v>
      </c>
      <c r="I9" s="226">
        <f>Васечкин!G17</f>
        <v>0</v>
      </c>
      <c r="J9" s="226">
        <f>Васечкин!H17</f>
        <v>0</v>
      </c>
      <c r="K9" s="226">
        <f>Васечкин!I17</f>
        <v>0</v>
      </c>
      <c r="L9" s="226">
        <f>Васечкин!J17</f>
        <v>0</v>
      </c>
      <c r="M9" s="226">
        <f>Васечкин!K17</f>
        <v>0</v>
      </c>
      <c r="N9" s="226">
        <f>Васечкин!L17</f>
        <v>0</v>
      </c>
      <c r="O9" s="226">
        <f>Васечкин!M17</f>
        <v>0</v>
      </c>
      <c r="P9" s="226">
        <f>Васечкин!N17</f>
        <v>0</v>
      </c>
      <c r="Q9" s="226">
        <f>Васечкин!O17</f>
        <v>0</v>
      </c>
      <c r="R9" s="226">
        <f>Васечкин!P17</f>
        <v>0</v>
      </c>
      <c r="S9" s="226">
        <f>Васечкин!Q17</f>
        <v>0</v>
      </c>
      <c r="T9" s="226">
        <f>Васечкин!R17</f>
        <v>0</v>
      </c>
      <c r="U9" s="226">
        <f>Васечкин!S17</f>
        <v>0</v>
      </c>
      <c r="V9" s="226">
        <f>Васечкин!T17</f>
        <v>0</v>
      </c>
      <c r="W9" s="226">
        <f>Васечкин!U17</f>
        <v>0</v>
      </c>
      <c r="X9" s="226">
        <f>Васечкин!V17</f>
        <v>0</v>
      </c>
      <c r="Y9" s="227">
        <f>Васечкин!W17</f>
        <v>0</v>
      </c>
      <c r="Z9" s="226">
        <f>Васечкин!X17</f>
        <v>0</v>
      </c>
      <c r="AA9" s="226">
        <f>Васечкин!Y17</f>
        <v>-80.48</v>
      </c>
      <c r="AB9" s="226">
        <f>Васечкин!Z17</f>
        <v>0</v>
      </c>
      <c r="AC9" s="226">
        <f>Васечкин!AA17</f>
        <v>0</v>
      </c>
      <c r="AD9" s="226">
        <f>Васечкин!AB17</f>
        <v>0</v>
      </c>
      <c r="AE9" s="226">
        <f>Васечкин!AC17</f>
        <v>0</v>
      </c>
      <c r="AF9" s="226">
        <f>Васечкин!AD17</f>
        <v>0</v>
      </c>
      <c r="AG9" s="226">
        <f>Васечкин!AE17</f>
        <v>0</v>
      </c>
      <c r="AH9" s="226">
        <f>Васечкин!AF17</f>
        <v>0</v>
      </c>
      <c r="AI9" s="226">
        <f>Васечкин!AG17</f>
        <v>0</v>
      </c>
      <c r="AJ9" s="226">
        <f>Васечкин!AH17</f>
        <v>0</v>
      </c>
      <c r="AK9" s="226">
        <f>Васечкин!AI17</f>
        <v>0</v>
      </c>
      <c r="AL9" s="227">
        <f>Васечкин!AJ17</f>
        <v>-80.48</v>
      </c>
      <c r="AM9" s="227">
        <f>Васечкин!AK17</f>
        <v>2878.85</v>
      </c>
      <c r="AN9" s="227">
        <f>Васечкин!AL17</f>
        <v>0</v>
      </c>
    </row>
    <row r="10" spans="1:40" s="22" customFormat="1" ht="12.75">
      <c r="A10" s="225"/>
      <c r="B10" s="44" t="s">
        <v>118</v>
      </c>
      <c r="C10" s="45"/>
      <c r="D10" s="235">
        <f>SUM(D6:D9)</f>
        <v>0</v>
      </c>
      <c r="E10" s="227"/>
      <c r="F10" s="227">
        <f>SUM(F6:F9)</f>
        <v>9806.960000000003</v>
      </c>
      <c r="G10" s="227">
        <f>SUM(G6:G9)</f>
        <v>0</v>
      </c>
      <c r="H10" s="227">
        <f>SUM(H6:H9)</f>
        <v>0</v>
      </c>
      <c r="I10" s="227">
        <f>SUM(I6:I9)</f>
        <v>0</v>
      </c>
      <c r="J10" s="227">
        <f>SUM(J6:J9)</f>
        <v>0</v>
      </c>
      <c r="K10" s="227">
        <f>SUM(K6:K9)</f>
        <v>0</v>
      </c>
      <c r="L10" s="227">
        <f>SUM(L6:L9)</f>
        <v>0</v>
      </c>
      <c r="M10" s="227">
        <f>SUM(M6:M9)</f>
        <v>0</v>
      </c>
      <c r="N10" s="227">
        <f>SUM(N6:N9)</f>
        <v>0</v>
      </c>
      <c r="O10" s="227">
        <f>SUM(O6:O9)</f>
        <v>0</v>
      </c>
      <c r="P10" s="227">
        <f>SUM(P6:P9)</f>
        <v>0</v>
      </c>
      <c r="Q10" s="227">
        <f>SUM(Q6:Q9)</f>
        <v>0</v>
      </c>
      <c r="R10" s="227">
        <f>SUM(R6:R9)</f>
        <v>0</v>
      </c>
      <c r="S10" s="227">
        <f>SUM(S6:S9)</f>
        <v>0</v>
      </c>
      <c r="T10" s="227">
        <f>SUM(T6:T9)</f>
        <v>0</v>
      </c>
      <c r="U10" s="227">
        <f>SUM(U6:U9)</f>
        <v>0</v>
      </c>
      <c r="V10" s="227">
        <f>SUM(V6:V9)</f>
        <v>0</v>
      </c>
      <c r="W10" s="227">
        <f>SUM(W6:W9)</f>
        <v>0</v>
      </c>
      <c r="X10" s="227">
        <f>SUM(X6:X9)</f>
        <v>0</v>
      </c>
      <c r="Y10" s="227">
        <f>SUM(Y6:Y9)</f>
        <v>0</v>
      </c>
      <c r="Z10" s="227">
        <f>SUM(Z6:Z9)</f>
        <v>0</v>
      </c>
      <c r="AA10" s="227">
        <f>SUM(AA6:AA9)</f>
        <v>-321.92</v>
      </c>
      <c r="AB10" s="227">
        <f>SUM(AB6:AB9)</f>
        <v>0</v>
      </c>
      <c r="AC10" s="227">
        <f>SUM(AC6:AC9)</f>
        <v>0</v>
      </c>
      <c r="AD10" s="227">
        <f>SUM(AD6:AD9)</f>
        <v>0</v>
      </c>
      <c r="AE10" s="227">
        <f>SUM(AE6:AE9)</f>
        <v>0</v>
      </c>
      <c r="AF10" s="227">
        <f>SUM(AF6:AF9)</f>
        <v>0</v>
      </c>
      <c r="AG10" s="227">
        <f>SUM(AG6:AG9)</f>
        <v>0</v>
      </c>
      <c r="AH10" s="227">
        <f>SUM(AH6:AH9)</f>
        <v>0</v>
      </c>
      <c r="AI10" s="227">
        <f>SUM(AI6:AI9)</f>
        <v>0</v>
      </c>
      <c r="AJ10" s="227">
        <f>SUM(AJ6:AJ9)</f>
        <v>0</v>
      </c>
      <c r="AK10" s="227">
        <f>SUM(AK6:AK9)</f>
        <v>0</v>
      </c>
      <c r="AL10" s="227">
        <f>SUM(AL6:AL9)</f>
        <v>-321.92</v>
      </c>
      <c r="AM10" s="227">
        <f>SUM(AM6:AM9)</f>
        <v>10128.880000000001</v>
      </c>
      <c r="AN10" s="227">
        <f>SUM(AN6:AN9)</f>
        <v>0</v>
      </c>
    </row>
    <row r="11" spans="1:40" s="22" customFormat="1" ht="12.75">
      <c r="A11" s="225"/>
      <c r="B11" s="44" t="s">
        <v>119</v>
      </c>
      <c r="C11" s="45"/>
      <c r="D11" s="235">
        <f>D10</f>
        <v>0</v>
      </c>
      <c r="E11" s="227"/>
      <c r="F11" s="227">
        <f aca="true" t="shared" si="0" ref="F11:AN11">F10</f>
        <v>9806.960000000003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27">
        <f t="shared" si="0"/>
        <v>0</v>
      </c>
      <c r="R11" s="227">
        <f t="shared" si="0"/>
        <v>0</v>
      </c>
      <c r="S11" s="227">
        <f t="shared" si="0"/>
        <v>0</v>
      </c>
      <c r="T11" s="227">
        <f t="shared" si="0"/>
        <v>0</v>
      </c>
      <c r="U11" s="227">
        <f t="shared" si="0"/>
        <v>0</v>
      </c>
      <c r="V11" s="227">
        <f t="shared" si="0"/>
        <v>0</v>
      </c>
      <c r="W11" s="227">
        <f t="shared" si="0"/>
        <v>0</v>
      </c>
      <c r="X11" s="227">
        <f t="shared" si="0"/>
        <v>0</v>
      </c>
      <c r="Y11" s="227">
        <f t="shared" si="0"/>
        <v>0</v>
      </c>
      <c r="Z11" s="227">
        <f t="shared" si="0"/>
        <v>0</v>
      </c>
      <c r="AA11" s="227">
        <f t="shared" si="0"/>
        <v>-321.92</v>
      </c>
      <c r="AB11" s="227">
        <f t="shared" si="0"/>
        <v>0</v>
      </c>
      <c r="AC11" s="227">
        <f t="shared" si="0"/>
        <v>0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0</v>
      </c>
      <c r="AK11" s="227">
        <f t="shared" si="0"/>
        <v>0</v>
      </c>
      <c r="AL11" s="227">
        <f t="shared" si="0"/>
        <v>-321.92</v>
      </c>
      <c r="AM11" s="227">
        <f t="shared" si="0"/>
        <v>10128.880000000001</v>
      </c>
      <c r="AN11" s="227">
        <f t="shared" si="0"/>
        <v>0</v>
      </c>
    </row>
    <row r="12" spans="6:26" ht="12.75">
      <c r="F12" s="210"/>
      <c r="Y12" s="210">
        <f>Y11-T11</f>
        <v>0</v>
      </c>
      <c r="Z12" s="30" t="s">
        <v>190</v>
      </c>
    </row>
    <row r="13" ht="12.75">
      <c r="F13" s="210"/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Y16"/>
      <c r="AL16"/>
      <c r="AM16"/>
      <c r="AN1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Y17"/>
      <c r="AL17"/>
      <c r="AM17"/>
      <c r="AN17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Y18"/>
      <c r="AL18"/>
      <c r="AM18"/>
      <c r="AN18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Y19"/>
      <c r="AL19"/>
      <c r="AM19"/>
      <c r="AN19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Y20"/>
      <c r="AL20"/>
      <c r="AM20"/>
      <c r="AN20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202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9"/>
      <c r="AP25" s="39"/>
    </row>
    <row r="26" spans="1:42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0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9"/>
      <c r="AP26" s="39"/>
    </row>
    <row r="27" spans="1:42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9"/>
      <c r="AP27" s="39"/>
    </row>
    <row r="28" spans="1:42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9"/>
      <c r="AP28" s="39"/>
    </row>
    <row r="29" spans="1:42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9"/>
      <c r="AP29" s="39"/>
    </row>
    <row r="30" spans="1:42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9"/>
      <c r="AP30" s="39"/>
    </row>
    <row r="31" spans="1:42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0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9"/>
      <c r="AP31" s="39"/>
    </row>
    <row r="32" spans="1:42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</row>
    <row r="33" spans="1:42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</row>
    <row r="34" spans="1:42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-321.92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0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</row>
    <row r="37" spans="1:42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</row>
    <row r="38" spans="1:42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</row>
    <row r="39" spans="1:42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</row>
    <row r="40" spans="1:42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-321.92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Y42"/>
      <c r="AL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Y43"/>
      <c r="AL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Y44"/>
      <c r="AL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  <c r="Y45"/>
      <c r="AL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Y46"/>
      <c r="AL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Y47"/>
      <c r="AL47"/>
      <c r="AM47"/>
      <c r="AN47"/>
      <c r="AO47" s="220"/>
      <c r="AP47" s="220"/>
    </row>
  </sheetData>
  <sheetProtection/>
  <mergeCells count="115">
    <mergeCell ref="V22:Y22"/>
    <mergeCell ref="B23:L24"/>
    <mergeCell ref="R23:S24"/>
    <mergeCell ref="V29:Y29"/>
    <mergeCell ref="M24:N24"/>
    <mergeCell ref="O24:Q24"/>
    <mergeCell ref="B25:L25"/>
    <mergeCell ref="M25:N25"/>
    <mergeCell ref="R25:S25"/>
    <mergeCell ref="AL4:AL5"/>
    <mergeCell ref="AM4:AN4"/>
    <mergeCell ref="AH4:AH5"/>
    <mergeCell ref="AI4:AI5"/>
    <mergeCell ref="AC4:AG4"/>
    <mergeCell ref="AJ4:AK4"/>
    <mergeCell ref="Y4:Y5"/>
    <mergeCell ref="Z4:Z5"/>
    <mergeCell ref="AA4:AB4"/>
    <mergeCell ref="X4:X5"/>
    <mergeCell ref="S4:T4"/>
    <mergeCell ref="U4:V4"/>
    <mergeCell ref="P4:P5"/>
    <mergeCell ref="Q4:Q5"/>
    <mergeCell ref="R4:R5"/>
    <mergeCell ref="E4:E5"/>
    <mergeCell ref="H4:H5"/>
    <mergeCell ref="I4:I5"/>
    <mergeCell ref="J4:J5"/>
    <mergeCell ref="K4:K5"/>
    <mergeCell ref="W4:W5"/>
    <mergeCell ref="L4:L5"/>
    <mergeCell ref="M4:O4"/>
    <mergeCell ref="A16:F16"/>
    <mergeCell ref="I16:O16"/>
    <mergeCell ref="A17:F17"/>
    <mergeCell ref="L17:O17"/>
    <mergeCell ref="A3:N3"/>
    <mergeCell ref="F4:G4"/>
    <mergeCell ref="A4:A5"/>
    <mergeCell ref="B4:B5"/>
    <mergeCell ref="C4:C5"/>
    <mergeCell ref="D4:D5"/>
    <mergeCell ref="M26:N26"/>
    <mergeCell ref="O26:Q26"/>
    <mergeCell ref="O25:Q25"/>
    <mergeCell ref="I18:O18"/>
    <mergeCell ref="L19:O19"/>
    <mergeCell ref="N21:O21"/>
    <mergeCell ref="M23:N23"/>
    <mergeCell ref="O23:Q23"/>
    <mergeCell ref="B28:L28"/>
    <mergeCell ref="M28:N28"/>
    <mergeCell ref="O28:Q28"/>
    <mergeCell ref="R28:S28"/>
    <mergeCell ref="R26:S26"/>
    <mergeCell ref="B27:L27"/>
    <mergeCell ref="M27:N27"/>
    <mergeCell ref="O27:Q27"/>
    <mergeCell ref="R27:S27"/>
    <mergeCell ref="B26:L26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O38:Q38"/>
    <mergeCell ref="R38:S38"/>
    <mergeCell ref="B37:L37"/>
    <mergeCell ref="M37:N37"/>
    <mergeCell ref="O37:Q37"/>
    <mergeCell ref="R37:S37"/>
    <mergeCell ref="I46:L46"/>
    <mergeCell ref="D43:F43"/>
    <mergeCell ref="I45:L45"/>
    <mergeCell ref="I43:L43"/>
    <mergeCell ref="B38:L38"/>
    <mergeCell ref="M38:N38"/>
    <mergeCell ref="I42:L42"/>
    <mergeCell ref="D42:F42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 horizontalCentered="1" verticalCentered="1"/>
  <pageMargins left="0.2362204724409449" right="0.15748031496062992" top="0.1968503937007874" bottom="0.1968503937007874" header="0.1968503937007874" footer="0.1968503937007874"/>
  <pageSetup horizontalDpi="600" verticalDpi="600" orientation="landscape" paperSize="9" scale="68" r:id="rId1"/>
  <rowBreaks count="1" manualBreakCount="1">
    <brk id="13" max="255" man="1"/>
  </rowBreaks>
  <colBreaks count="1" manualBreakCount="1">
    <brk id="2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L15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" sqref="J2"/>
    </sheetView>
  </sheetViews>
  <sheetFormatPr defaultColWidth="9.00390625" defaultRowHeight="12.75"/>
  <cols>
    <col min="1" max="1" width="10.625" style="0" customWidth="1"/>
    <col min="2" max="2" width="7.125" style="0" customWidth="1"/>
    <col min="3" max="3" width="10.125" style="0" customWidth="1"/>
    <col min="4" max="4" width="12.25390625" style="0" customWidth="1"/>
    <col min="5" max="5" width="10.75390625" style="0" customWidth="1"/>
    <col min="6" max="6" width="11.375" style="0" customWidth="1"/>
    <col min="7" max="7" width="9.75390625" style="0" customWidth="1"/>
    <col min="8" max="8" width="10.625" style="0" customWidth="1"/>
    <col min="9" max="9" width="11.875" style="0" customWidth="1"/>
    <col min="10" max="10" width="11.75390625" style="0" customWidth="1"/>
    <col min="11" max="11" width="11.75390625" style="0" hidden="1" customWidth="1"/>
    <col min="12" max="12" width="13.625" style="0" hidden="1" customWidth="1"/>
    <col min="13" max="13" width="11.75390625" style="0" hidden="1" customWidth="1"/>
    <col min="14" max="14" width="10.375" style="0" customWidth="1"/>
    <col min="15" max="15" width="11.75390625" style="0" customWidth="1"/>
    <col min="16" max="16" width="13.125" style="0" customWidth="1"/>
    <col min="17" max="17" width="10.125" style="0" customWidth="1"/>
    <col min="18" max="18" width="8.375" style="0" customWidth="1"/>
    <col min="19" max="19" width="10.25390625" style="0" customWidth="1"/>
    <col min="20" max="20" width="10.375" style="0" customWidth="1"/>
    <col min="21" max="21" width="13.375" style="0" customWidth="1"/>
    <col min="22" max="22" width="11.625" style="0" hidden="1" customWidth="1"/>
    <col min="23" max="23" width="14.875" style="0" customWidth="1"/>
    <col min="24" max="24" width="11.75390625" style="0" customWidth="1"/>
    <col min="25" max="26" width="11.25390625" style="0" customWidth="1"/>
    <col min="27" max="27" width="10.625" style="0" customWidth="1"/>
    <col min="28" max="29" width="12.25390625" style="0" customWidth="1"/>
    <col min="30" max="31" width="10.875" style="0" hidden="1" customWidth="1"/>
    <col min="32" max="32" width="11.875" style="0" hidden="1" customWidth="1"/>
    <col min="33" max="33" width="12.125" style="0" hidden="1" customWidth="1"/>
    <col min="34" max="34" width="12.125" style="0" customWidth="1"/>
    <col min="35" max="35" width="11.00390625" style="0" customWidth="1"/>
    <col min="36" max="37" width="11.75390625" style="0" customWidth="1"/>
    <col min="38" max="38" width="12.375" style="0" customWidth="1"/>
  </cols>
  <sheetData>
    <row r="1" spans="1:29" s="61" customFormat="1" ht="12" customHeight="1">
      <c r="A1" s="18" t="s">
        <v>178</v>
      </c>
      <c r="B1" s="19"/>
      <c r="C1" s="19"/>
      <c r="D1" s="68"/>
      <c r="E1" s="68"/>
      <c r="F1" s="68"/>
      <c r="G1" s="60" t="s">
        <v>179</v>
      </c>
      <c r="O1" s="95"/>
      <c r="AB1" s="63"/>
      <c r="AC1" s="63"/>
    </row>
    <row r="2" spans="1:29" s="61" customFormat="1" ht="28.5" customHeight="1">
      <c r="A2" s="58"/>
      <c r="B2" s="67"/>
      <c r="C2" s="59"/>
      <c r="D2" s="59"/>
      <c r="E2" s="59"/>
      <c r="F2" s="59"/>
      <c r="G2" s="66"/>
      <c r="I2" s="70"/>
      <c r="J2" s="70"/>
      <c r="K2" s="70"/>
      <c r="L2" s="70"/>
      <c r="M2" s="70"/>
      <c r="N2" s="70"/>
      <c r="Q2" s="70"/>
      <c r="AB2" s="63"/>
      <c r="AC2" s="63"/>
    </row>
    <row r="3" spans="1:31" s="61" customFormat="1" ht="15.75" customHeight="1">
      <c r="A3" s="87"/>
      <c r="B3" s="88" t="s">
        <v>180</v>
      </c>
      <c r="C3" s="70"/>
      <c r="D3" s="70"/>
      <c r="E3" s="70"/>
      <c r="H3" s="62"/>
      <c r="I3" s="70"/>
      <c r="J3" s="70"/>
      <c r="K3" s="70"/>
      <c r="L3" s="70"/>
      <c r="M3" s="70"/>
      <c r="N3" s="70"/>
      <c r="O3" s="62"/>
      <c r="P3" s="62"/>
      <c r="Q3" s="46" t="s">
        <v>181</v>
      </c>
      <c r="R3" s="46"/>
      <c r="S3" s="46"/>
      <c r="T3" s="70"/>
      <c r="U3" s="70"/>
      <c r="V3" s="70"/>
      <c r="W3" s="70"/>
      <c r="X3" s="62"/>
      <c r="Y3" s="62"/>
      <c r="Z3" s="62"/>
      <c r="AA3" s="62"/>
      <c r="AB3" s="64"/>
      <c r="AC3" s="64"/>
      <c r="AD3" s="62"/>
      <c r="AE3" s="70"/>
    </row>
    <row r="4" spans="1:38" s="61" customFormat="1" ht="29.25" customHeight="1">
      <c r="A4" s="355" t="s">
        <v>120</v>
      </c>
      <c r="B4" s="356" t="s">
        <v>18</v>
      </c>
      <c r="C4" s="357"/>
      <c r="D4" s="350" t="s">
        <v>52</v>
      </c>
      <c r="E4" s="351"/>
      <c r="F4" s="345" t="s">
        <v>1</v>
      </c>
      <c r="G4" s="345" t="s">
        <v>2</v>
      </c>
      <c r="H4" s="345" t="s">
        <v>3</v>
      </c>
      <c r="I4" s="346" t="s">
        <v>68</v>
      </c>
      <c r="J4" s="346" t="s">
        <v>19</v>
      </c>
      <c r="K4" s="350" t="s">
        <v>17</v>
      </c>
      <c r="L4" s="354"/>
      <c r="M4" s="351"/>
      <c r="N4" s="346" t="s">
        <v>10</v>
      </c>
      <c r="O4" s="345" t="s">
        <v>53</v>
      </c>
      <c r="P4" s="345" t="s">
        <v>122</v>
      </c>
      <c r="Q4" s="352" t="s">
        <v>123</v>
      </c>
      <c r="R4" s="352"/>
      <c r="S4" s="352" t="s">
        <v>126</v>
      </c>
      <c r="T4" s="352" t="s">
        <v>67</v>
      </c>
      <c r="U4" s="345" t="s">
        <v>54</v>
      </c>
      <c r="V4" s="345"/>
      <c r="W4" s="347" t="s">
        <v>28</v>
      </c>
      <c r="X4" s="345" t="s">
        <v>16</v>
      </c>
      <c r="Y4" s="348" t="s">
        <v>30</v>
      </c>
      <c r="Z4" s="349"/>
      <c r="AA4" s="342" t="s">
        <v>46</v>
      </c>
      <c r="AB4" s="343"/>
      <c r="AC4" s="343"/>
      <c r="AD4" s="343"/>
      <c r="AE4" s="344"/>
      <c r="AF4" s="345" t="s">
        <v>47</v>
      </c>
      <c r="AG4" s="345" t="s">
        <v>48</v>
      </c>
      <c r="AH4" s="350" t="s">
        <v>152</v>
      </c>
      <c r="AI4" s="351"/>
      <c r="AJ4" s="347" t="s">
        <v>50</v>
      </c>
      <c r="AK4" s="350" t="s">
        <v>51</v>
      </c>
      <c r="AL4" s="351"/>
    </row>
    <row r="5" spans="1:38" s="61" customFormat="1" ht="44.25" customHeight="1">
      <c r="A5" s="355"/>
      <c r="B5" s="202" t="s">
        <v>20</v>
      </c>
      <c r="C5" s="202" t="s">
        <v>21</v>
      </c>
      <c r="D5" s="202" t="s">
        <v>124</v>
      </c>
      <c r="E5" s="202" t="s">
        <v>125</v>
      </c>
      <c r="F5" s="346"/>
      <c r="G5" s="346"/>
      <c r="H5" s="346"/>
      <c r="I5" s="346"/>
      <c r="J5" s="346" t="s">
        <v>13</v>
      </c>
      <c r="K5" s="56" t="s">
        <v>44</v>
      </c>
      <c r="L5" s="56" t="s">
        <v>69</v>
      </c>
      <c r="M5" s="56" t="s">
        <v>45</v>
      </c>
      <c r="N5" s="346"/>
      <c r="O5" s="346"/>
      <c r="P5" s="353"/>
      <c r="Q5" s="212" t="s">
        <v>124</v>
      </c>
      <c r="R5" s="212" t="s">
        <v>125</v>
      </c>
      <c r="S5" s="212" t="s">
        <v>22</v>
      </c>
      <c r="T5" s="212" t="s">
        <v>23</v>
      </c>
      <c r="U5" s="346" t="s">
        <v>24</v>
      </c>
      <c r="V5" s="346"/>
      <c r="W5" s="346"/>
      <c r="X5" s="346"/>
      <c r="Y5" s="213" t="s">
        <v>127</v>
      </c>
      <c r="Z5" s="213" t="s">
        <v>128</v>
      </c>
      <c r="AA5" s="213">
        <v>0.061</v>
      </c>
      <c r="AB5" s="214" t="s">
        <v>133</v>
      </c>
      <c r="AC5" s="214" t="s">
        <v>134</v>
      </c>
      <c r="AD5" s="213">
        <v>0.036</v>
      </c>
      <c r="AE5" s="213">
        <v>0.026</v>
      </c>
      <c r="AF5" s="346"/>
      <c r="AG5" s="346"/>
      <c r="AH5" s="202" t="s">
        <v>124</v>
      </c>
      <c r="AI5" s="202" t="s">
        <v>125</v>
      </c>
      <c r="AJ5" s="346"/>
      <c r="AK5" s="202" t="s">
        <v>124</v>
      </c>
      <c r="AL5" s="202" t="s">
        <v>125</v>
      </c>
    </row>
    <row r="6" spans="1:38" s="65" customFormat="1" ht="12.75">
      <c r="A6" s="57" t="s">
        <v>25</v>
      </c>
      <c r="B6" s="53">
        <f>ТАБЕЛЬ!$AI$7</f>
        <v>20</v>
      </c>
      <c r="C6" s="51">
        <f>ТАБЕЛЬ!$AP$7</f>
        <v>159</v>
      </c>
      <c r="D6" s="51">
        <v>0</v>
      </c>
      <c r="E6" s="51">
        <v>0</v>
      </c>
      <c r="F6" s="51">
        <f>ROUND((B6/ТАБЕЛЬ!$A$1*$F$20),2)</f>
        <v>3103</v>
      </c>
      <c r="G6" s="51">
        <f>ROUND(($B6/ТАБЕЛЬ!$A$1*$G$20),2)</f>
        <v>130</v>
      </c>
      <c r="H6" s="51">
        <f>ROUND(($B6/ТАБЕЛЬ!$A$1*$H$20),2)</f>
        <v>646.6</v>
      </c>
      <c r="I6" s="51">
        <f>ROUND(($B6/ТАБЕЛЬ!$A$1*$I$20),2)</f>
        <v>0</v>
      </c>
      <c r="J6" s="51">
        <f>ROUND(($B6/ТАБЕЛЬ!$A$1*$J$20),2)</f>
        <v>310.3</v>
      </c>
      <c r="K6" s="51"/>
      <c r="L6" s="51"/>
      <c r="M6" s="51"/>
      <c r="N6" s="51">
        <f aca="true" t="shared" si="0" ref="N6:N17">ROUND((F6*0/100),2)</f>
        <v>0</v>
      </c>
      <c r="O6" s="51">
        <f>ROUND((114.81*51.06%),2)</f>
        <v>58.62</v>
      </c>
      <c r="P6" s="51"/>
      <c r="Q6" s="51"/>
      <c r="R6" s="51"/>
      <c r="S6" s="51"/>
      <c r="T6" s="51"/>
      <c r="U6" s="51"/>
      <c r="V6" s="51"/>
      <c r="W6" s="54">
        <f>SUM(F6:V6)</f>
        <v>4248.5199999999995</v>
      </c>
      <c r="X6" s="51">
        <v>1500</v>
      </c>
      <c r="Y6" s="52">
        <f>ROUND(IF((W6-R6)&gt;1500,(W6-R6-AA6-AB6-AD6-AE6)*0.15,IF((W6-R6)&lt;1500,(W6-R6-536.5-AA6-AB6-AD6-AE6)*0.15)),2)</f>
        <v>598.4</v>
      </c>
      <c r="Z6" s="51">
        <f>ROUND(((R6-AC6)*15%),2)</f>
        <v>0</v>
      </c>
      <c r="AA6" s="51">
        <f>ROUND(((W6-Q6-R6)*6.1%),2)</f>
        <v>259.16</v>
      </c>
      <c r="AB6" s="51">
        <f>ROUND(((Q6)*2%),2)</f>
        <v>0</v>
      </c>
      <c r="AC6" s="51">
        <f>ROUND(((R6)*2%),2)</f>
        <v>0</v>
      </c>
      <c r="AD6" s="51"/>
      <c r="AE6" s="51"/>
      <c r="AF6" s="51"/>
      <c r="AG6" s="53"/>
      <c r="AH6" s="53">
        <v>1890.96</v>
      </c>
      <c r="AI6" s="51"/>
      <c r="AJ6" s="54">
        <f>SUM(X6:AI6)</f>
        <v>4248.52</v>
      </c>
      <c r="AK6" s="54">
        <f>D6+W6-R6-X6-Y6-AA6-AB6-AD6-AE6-AF6-AG6-AH6</f>
        <v>0</v>
      </c>
      <c r="AL6" s="54">
        <f>E6+R6-Z6-AC6-AI6</f>
        <v>0</v>
      </c>
    </row>
    <row r="7" spans="1:38" s="65" customFormat="1" ht="12.75">
      <c r="A7" s="57" t="s">
        <v>26</v>
      </c>
      <c r="B7" s="53">
        <f>ТАБЕЛЬ!$AI$19</f>
        <v>8</v>
      </c>
      <c r="C7" s="51">
        <f>ТАБЕЛЬ!$AP$19</f>
        <v>63.15</v>
      </c>
      <c r="D7" s="51">
        <f>AK6</f>
        <v>0</v>
      </c>
      <c r="E7" s="51">
        <f>AL6</f>
        <v>0</v>
      </c>
      <c r="F7" s="51">
        <f>ROUND((B7/ТАБЕЛЬ!$B$1*$F$20),2)</f>
        <v>1182.1</v>
      </c>
      <c r="G7" s="51">
        <f>ROUND(($B7/ТАБЕЛЬ!$B$1*$G$20),2)</f>
        <v>49.52</v>
      </c>
      <c r="H7" s="51">
        <f>ROUND(($B7/ТАБЕЛЬ!$B$1*$H$20),2)</f>
        <v>246.32</v>
      </c>
      <c r="I7" s="51">
        <f>ROUND(($B7/ТАБЕЛЬ!$B$1*$I$20),2)</f>
        <v>0</v>
      </c>
      <c r="J7" s="51">
        <f>ROUND(($B7/ТАБЕЛЬ!$B$1*$J$20),2)</f>
        <v>118.21</v>
      </c>
      <c r="K7" s="51"/>
      <c r="L7" s="51"/>
      <c r="M7" s="51"/>
      <c r="N7" s="51">
        <f t="shared" si="0"/>
        <v>0</v>
      </c>
      <c r="O7" s="51">
        <f>114.81+56.19</f>
        <v>171</v>
      </c>
      <c r="P7" s="51"/>
      <c r="Q7" s="51"/>
      <c r="R7" s="51"/>
      <c r="S7" s="51">
        <v>2355.01</v>
      </c>
      <c r="T7" s="51">
        <v>277.06</v>
      </c>
      <c r="U7" s="51"/>
      <c r="V7" s="51"/>
      <c r="W7" s="54">
        <f aca="true" t="shared" si="1" ref="W7:W17">SUM(F7:V7)</f>
        <v>4399.22</v>
      </c>
      <c r="X7" s="51">
        <v>3374.75</v>
      </c>
      <c r="Y7" s="52">
        <f aca="true" t="shared" si="2" ref="Y7:Y17">ROUND(IF((W7-R7)&gt;1500,(W7-R7-AA7-AB7-AD7-AE7)*0.15,IF((W7-R7)&lt;1500,(W7-R7-536.5-AA7-AB7-AD7-AE7)*0.15)),2)</f>
        <v>619.63</v>
      </c>
      <c r="Z7" s="51">
        <f aca="true" t="shared" si="3" ref="Z7:Z17">ROUND(((R7-AC7)*15%),2)</f>
        <v>0</v>
      </c>
      <c r="AA7" s="51">
        <f>ROUND(((W7-Q7-R7)*6.1%),2)</f>
        <v>268.35</v>
      </c>
      <c r="AB7" s="51">
        <f aca="true" t="shared" si="4" ref="AB7:AB17">ROUND(((Q7)*2%),2)</f>
        <v>0</v>
      </c>
      <c r="AC7" s="51">
        <f aca="true" t="shared" si="5" ref="AC7:AC17">ROUND(((R7)*2%),2)</f>
        <v>0</v>
      </c>
      <c r="AD7" s="51"/>
      <c r="AE7" s="51"/>
      <c r="AF7" s="51"/>
      <c r="AG7" s="53"/>
      <c r="AH7" s="51">
        <v>0</v>
      </c>
      <c r="AI7" s="51"/>
      <c r="AJ7" s="54">
        <f aca="true" t="shared" si="6" ref="AJ7:AJ17">SUM(X7:AI7)</f>
        <v>4262.7300000000005</v>
      </c>
      <c r="AK7" s="54">
        <f aca="true" t="shared" si="7" ref="AK7:AK17">D7+W7-R7-X7-Y7-AA7-AB7-AD7-AE7-AF7-AG7-AH7</f>
        <v>136.49000000000024</v>
      </c>
      <c r="AL7" s="54">
        <f aca="true" t="shared" si="8" ref="AL7:AL17">E7+R7-Z7-AC7-AI7</f>
        <v>0</v>
      </c>
    </row>
    <row r="8" spans="1:38" s="65" customFormat="1" ht="12.75">
      <c r="A8" s="57" t="s">
        <v>55</v>
      </c>
      <c r="B8" s="53">
        <f>ТАБЕЛЬ!$AI$31</f>
        <v>19</v>
      </c>
      <c r="C8" s="51">
        <f>ТАБЕЛЬ!$AP$31</f>
        <v>0</v>
      </c>
      <c r="D8" s="51">
        <f aca="true" t="shared" si="9" ref="D8:D17">AK7</f>
        <v>136.49000000000024</v>
      </c>
      <c r="E8" s="51">
        <f aca="true" t="shared" si="10" ref="E8:E17">AL7</f>
        <v>0</v>
      </c>
      <c r="F8" s="51">
        <f>ROUND((B8/ТАБЕЛЬ!$C$1*$F$20),2)</f>
        <v>2807.48</v>
      </c>
      <c r="G8" s="51">
        <f>ROUND(($B8/ТАБЕЛЬ!$C$1*$G$20),2)</f>
        <v>117.62</v>
      </c>
      <c r="H8" s="51">
        <f>ROUND(($B8/ТАБЕЛЬ!$C$1*$H$20),2)</f>
        <v>585.02</v>
      </c>
      <c r="I8" s="51">
        <f>ROUND(($B8/ТАБЕЛЬ!$C$1*$I$20),2)</f>
        <v>0</v>
      </c>
      <c r="J8" s="51">
        <f>ROUND(($B8/ТАБЕЛЬ!$C$1*$J$20),2)</f>
        <v>280.75</v>
      </c>
      <c r="K8" s="51"/>
      <c r="L8" s="51"/>
      <c r="M8" s="51"/>
      <c r="N8" s="51">
        <f t="shared" si="0"/>
        <v>0</v>
      </c>
      <c r="O8" s="51"/>
      <c r="P8" s="51"/>
      <c r="Q8" s="51"/>
      <c r="R8" s="51"/>
      <c r="S8" s="55"/>
      <c r="T8" s="51"/>
      <c r="U8" s="51"/>
      <c r="V8" s="51"/>
      <c r="W8" s="54">
        <f t="shared" si="1"/>
        <v>3790.87</v>
      </c>
      <c r="X8" s="51">
        <v>1500</v>
      </c>
      <c r="Y8" s="52">
        <f t="shared" si="2"/>
        <v>533.94</v>
      </c>
      <c r="Z8" s="51">
        <f t="shared" si="3"/>
        <v>0</v>
      </c>
      <c r="AA8" s="51">
        <f aca="true" t="shared" si="11" ref="AA8:AA16">ROUND(((W8-Q8-R8)*6.1%),2)</f>
        <v>231.24</v>
      </c>
      <c r="AB8" s="51">
        <f t="shared" si="4"/>
        <v>0</v>
      </c>
      <c r="AC8" s="51">
        <f t="shared" si="5"/>
        <v>0</v>
      </c>
      <c r="AD8" s="51"/>
      <c r="AE8" s="51"/>
      <c r="AF8" s="51"/>
      <c r="AG8" s="53"/>
      <c r="AH8" s="53">
        <v>136.49</v>
      </c>
      <c r="AI8" s="51"/>
      <c r="AJ8" s="54">
        <f t="shared" si="6"/>
        <v>2401.67</v>
      </c>
      <c r="AK8" s="54">
        <f t="shared" si="7"/>
        <v>1525.69</v>
      </c>
      <c r="AL8" s="54">
        <f t="shared" si="8"/>
        <v>0</v>
      </c>
    </row>
    <row r="9" spans="1:38" s="65" customFormat="1" ht="12.75">
      <c r="A9" s="57" t="s">
        <v>56</v>
      </c>
      <c r="B9" s="53">
        <f>ТАБЕЛЬ!$AI$41</f>
        <v>0</v>
      </c>
      <c r="C9" s="51">
        <f>ТАБЕЛЬ!$AP$41</f>
        <v>0</v>
      </c>
      <c r="D9" s="51">
        <f t="shared" si="9"/>
        <v>1525.69</v>
      </c>
      <c r="E9" s="51">
        <f t="shared" si="10"/>
        <v>0</v>
      </c>
      <c r="F9" s="51">
        <f>ROUND((B9/ТАБЕЛЬ!$D$1*$F$20),2)</f>
        <v>0</v>
      </c>
      <c r="G9" s="51">
        <f>ROUND(($B9/ТАБЕЛЬ!$D$1*$G$20),2)</f>
        <v>0</v>
      </c>
      <c r="H9" s="51">
        <f>ROUND(($B9/ТАБЕЛЬ!$D$1*$H$20),2)</f>
        <v>0</v>
      </c>
      <c r="I9" s="51">
        <f>ROUND(($B9/ТАБЕЛЬ!$D$1*$I$20),2)</f>
        <v>0</v>
      </c>
      <c r="J9" s="51">
        <f>ROUND(($B9/ТАБЕЛЬ!$D$1*$J$20),2)</f>
        <v>0</v>
      </c>
      <c r="K9" s="51"/>
      <c r="L9" s="51"/>
      <c r="M9" s="51"/>
      <c r="N9" s="51">
        <f t="shared" si="0"/>
        <v>0</v>
      </c>
      <c r="O9" s="51"/>
      <c r="P9" s="51"/>
      <c r="Q9" s="51"/>
      <c r="R9" s="51"/>
      <c r="S9" s="51"/>
      <c r="T9" s="55"/>
      <c r="U9" s="51"/>
      <c r="V9" s="51"/>
      <c r="W9" s="54">
        <f t="shared" si="1"/>
        <v>0</v>
      </c>
      <c r="X9" s="51"/>
      <c r="Y9" s="52">
        <f t="shared" si="2"/>
        <v>-80.48</v>
      </c>
      <c r="Z9" s="51">
        <f t="shared" si="3"/>
        <v>0</v>
      </c>
      <c r="AA9" s="51">
        <f t="shared" si="11"/>
        <v>0</v>
      </c>
      <c r="AB9" s="51">
        <f t="shared" si="4"/>
        <v>0</v>
      </c>
      <c r="AC9" s="51">
        <f t="shared" si="5"/>
        <v>0</v>
      </c>
      <c r="AD9" s="51"/>
      <c r="AE9" s="51"/>
      <c r="AF9" s="51"/>
      <c r="AG9" s="53"/>
      <c r="AH9" s="53"/>
      <c r="AI9" s="51"/>
      <c r="AJ9" s="54">
        <f t="shared" si="6"/>
        <v>-80.48</v>
      </c>
      <c r="AK9" s="54">
        <f t="shared" si="7"/>
        <v>1606.17</v>
      </c>
      <c r="AL9" s="54">
        <f t="shared" si="8"/>
        <v>0</v>
      </c>
    </row>
    <row r="10" spans="1:38" s="65" customFormat="1" ht="12.75">
      <c r="A10" s="57" t="s">
        <v>57</v>
      </c>
      <c r="B10" s="53">
        <f>ТАБЕЛЬ!$AI$51</f>
        <v>0</v>
      </c>
      <c r="C10" s="51">
        <f>ТАБЕЛЬ!$AP$51</f>
        <v>0</v>
      </c>
      <c r="D10" s="51">
        <f t="shared" si="9"/>
        <v>1606.17</v>
      </c>
      <c r="E10" s="51">
        <f t="shared" si="10"/>
        <v>0</v>
      </c>
      <c r="F10" s="51">
        <f>ROUND((B10/ТАБЕЛЬ!$E$1*$F$20),2)</f>
        <v>0</v>
      </c>
      <c r="G10" s="51">
        <f>ROUND(($B10/ТАБЕЛЬ!$E$1*$G$20),2)</f>
        <v>0</v>
      </c>
      <c r="H10" s="51">
        <f>ROUND(($B10/ТАБЕЛЬ!$E$1*$H$20),2)</f>
        <v>0</v>
      </c>
      <c r="I10" s="51">
        <f>ROUND(($B10/ТАБЕЛЬ!$E$1*$I$20),2)</f>
        <v>0</v>
      </c>
      <c r="J10" s="51">
        <f>ROUND(($B10/ТАБЕЛЬ!$E$1*$J$20),2)</f>
        <v>0</v>
      </c>
      <c r="K10" s="51"/>
      <c r="L10" s="51"/>
      <c r="M10" s="51"/>
      <c r="N10" s="51">
        <f t="shared" si="0"/>
        <v>0</v>
      </c>
      <c r="O10" s="51"/>
      <c r="P10" s="51"/>
      <c r="Q10" s="51"/>
      <c r="R10" s="51"/>
      <c r="S10" s="51"/>
      <c r="T10" s="55"/>
      <c r="U10" s="51"/>
      <c r="V10" s="51"/>
      <c r="W10" s="54">
        <f t="shared" si="1"/>
        <v>0</v>
      </c>
      <c r="X10" s="51"/>
      <c r="Y10" s="52">
        <f t="shared" si="2"/>
        <v>-80.48</v>
      </c>
      <c r="Z10" s="51">
        <f t="shared" si="3"/>
        <v>0</v>
      </c>
      <c r="AA10" s="51">
        <f t="shared" si="11"/>
        <v>0</v>
      </c>
      <c r="AB10" s="51">
        <f t="shared" si="4"/>
        <v>0</v>
      </c>
      <c r="AC10" s="51">
        <f t="shared" si="5"/>
        <v>0</v>
      </c>
      <c r="AD10" s="51"/>
      <c r="AE10" s="51"/>
      <c r="AF10" s="51"/>
      <c r="AG10" s="53"/>
      <c r="AH10" s="53"/>
      <c r="AI10" s="51"/>
      <c r="AJ10" s="54">
        <f t="shared" si="6"/>
        <v>-80.48</v>
      </c>
      <c r="AK10" s="54">
        <f t="shared" si="7"/>
        <v>1686.65</v>
      </c>
      <c r="AL10" s="54">
        <f t="shared" si="8"/>
        <v>0</v>
      </c>
    </row>
    <row r="11" spans="1:38" s="65" customFormat="1" ht="12.75">
      <c r="A11" s="57" t="s">
        <v>58</v>
      </c>
      <c r="B11" s="53">
        <f>ТАБЕЛЬ!$AI$61</f>
        <v>0</v>
      </c>
      <c r="C11" s="51">
        <f>ТАБЕЛЬ!$AP$61</f>
        <v>0</v>
      </c>
      <c r="D11" s="51">
        <f t="shared" si="9"/>
        <v>1686.65</v>
      </c>
      <c r="E11" s="51">
        <f t="shared" si="10"/>
        <v>0</v>
      </c>
      <c r="F11" s="51">
        <f>ROUND((B11/ТАБЕЛЬ!$F$1*$F$20),2)</f>
        <v>0</v>
      </c>
      <c r="G11" s="51">
        <f>ROUND(($B11/ТАБЕЛЬ!$F$1*$G$20),2)</f>
        <v>0</v>
      </c>
      <c r="H11" s="51">
        <f>ROUND(($B11/ТАБЕЛЬ!$F$1*$H$20),2)</f>
        <v>0</v>
      </c>
      <c r="I11" s="51">
        <f>ROUND(($B11/ТАБЕЛЬ!$F$1*$I$20),2)</f>
        <v>0</v>
      </c>
      <c r="J11" s="51">
        <f>ROUND(($B11/ТАБЕЛЬ!$F$1*$J$20),2)</f>
        <v>0</v>
      </c>
      <c r="K11" s="51"/>
      <c r="L11" s="51"/>
      <c r="M11" s="51"/>
      <c r="N11" s="51">
        <f t="shared" si="0"/>
        <v>0</v>
      </c>
      <c r="O11" s="51"/>
      <c r="P11" s="51"/>
      <c r="Q11" s="51"/>
      <c r="R11" s="51"/>
      <c r="S11" s="51"/>
      <c r="T11" s="55"/>
      <c r="U11" s="51"/>
      <c r="V11" s="51"/>
      <c r="W11" s="54">
        <f t="shared" si="1"/>
        <v>0</v>
      </c>
      <c r="X11" s="51"/>
      <c r="Y11" s="52">
        <f t="shared" si="2"/>
        <v>-80.48</v>
      </c>
      <c r="Z11" s="51">
        <f t="shared" si="3"/>
        <v>0</v>
      </c>
      <c r="AA11" s="51">
        <f t="shared" si="11"/>
        <v>0</v>
      </c>
      <c r="AB11" s="51">
        <f t="shared" si="4"/>
        <v>0</v>
      </c>
      <c r="AC11" s="51">
        <f t="shared" si="5"/>
        <v>0</v>
      </c>
      <c r="AD11" s="51"/>
      <c r="AE11" s="51"/>
      <c r="AF11" s="51"/>
      <c r="AG11" s="53"/>
      <c r="AH11" s="53"/>
      <c r="AI11" s="51"/>
      <c r="AJ11" s="54">
        <f t="shared" si="6"/>
        <v>-80.48</v>
      </c>
      <c r="AK11" s="54">
        <f t="shared" si="7"/>
        <v>1767.13</v>
      </c>
      <c r="AL11" s="54">
        <f t="shared" si="8"/>
        <v>0</v>
      </c>
    </row>
    <row r="12" spans="1:38" s="65" customFormat="1" ht="12.75">
      <c r="A12" s="57" t="s">
        <v>59</v>
      </c>
      <c r="B12" s="53">
        <f>ТАБЕЛЬ!$AI$71</f>
        <v>0</v>
      </c>
      <c r="C12" s="51">
        <f>ТАБЕЛЬ!$AP$71</f>
        <v>0</v>
      </c>
      <c r="D12" s="51">
        <f t="shared" si="9"/>
        <v>1767.13</v>
      </c>
      <c r="E12" s="51">
        <f t="shared" si="10"/>
        <v>0</v>
      </c>
      <c r="F12" s="51">
        <f>ROUND((B12/ТАБЕЛЬ!$G$1*$F$20),2)</f>
        <v>0</v>
      </c>
      <c r="G12" s="51">
        <f>ROUND(($B12/ТАБЕЛЬ!$G$1*$G$20),2)</f>
        <v>0</v>
      </c>
      <c r="H12" s="51">
        <f>ROUND(($B12/ТАБЕЛЬ!$G$1*$H$20),2)</f>
        <v>0</v>
      </c>
      <c r="I12" s="51">
        <f>ROUND(($B12/ТАБЕЛЬ!$G$1*$I$20),2)</f>
        <v>0</v>
      </c>
      <c r="J12" s="51">
        <f>ROUND(($B12/ТАБЕЛЬ!$G$1*$J$20),2)</f>
        <v>0</v>
      </c>
      <c r="K12" s="51"/>
      <c r="L12" s="51"/>
      <c r="M12" s="51"/>
      <c r="N12" s="51">
        <f t="shared" si="0"/>
        <v>0</v>
      </c>
      <c r="O12" s="51"/>
      <c r="P12" s="51"/>
      <c r="Q12" s="51"/>
      <c r="R12" s="51"/>
      <c r="S12" s="51"/>
      <c r="T12" s="55"/>
      <c r="U12" s="51"/>
      <c r="V12" s="51"/>
      <c r="W12" s="54">
        <f t="shared" si="1"/>
        <v>0</v>
      </c>
      <c r="X12" s="51"/>
      <c r="Y12" s="52">
        <f t="shared" si="2"/>
        <v>-80.48</v>
      </c>
      <c r="Z12" s="51">
        <f t="shared" si="3"/>
        <v>0</v>
      </c>
      <c r="AA12" s="51">
        <f t="shared" si="11"/>
        <v>0</v>
      </c>
      <c r="AB12" s="51">
        <f t="shared" si="4"/>
        <v>0</v>
      </c>
      <c r="AC12" s="51">
        <f t="shared" si="5"/>
        <v>0</v>
      </c>
      <c r="AD12" s="51"/>
      <c r="AE12" s="51"/>
      <c r="AF12" s="51"/>
      <c r="AG12" s="53"/>
      <c r="AH12" s="51"/>
      <c r="AI12" s="51"/>
      <c r="AJ12" s="54">
        <f t="shared" si="6"/>
        <v>-80.48</v>
      </c>
      <c r="AK12" s="54">
        <f t="shared" si="7"/>
        <v>1847.6100000000001</v>
      </c>
      <c r="AL12" s="54">
        <f t="shared" si="8"/>
        <v>0</v>
      </c>
    </row>
    <row r="13" spans="1:38" s="65" customFormat="1" ht="12.75">
      <c r="A13" s="57" t="s">
        <v>60</v>
      </c>
      <c r="B13" s="53">
        <f>ТАБЕЛЬ!$AI$82</f>
        <v>0</v>
      </c>
      <c r="C13" s="51">
        <f>ТАБЕЛЬ!$AP$82</f>
        <v>0</v>
      </c>
      <c r="D13" s="51">
        <f t="shared" si="9"/>
        <v>1847.6100000000001</v>
      </c>
      <c r="E13" s="51">
        <f t="shared" si="10"/>
        <v>0</v>
      </c>
      <c r="F13" s="51">
        <f>ROUND((B13/ТАБЕЛЬ!$H$1*$F$20),2)</f>
        <v>0</v>
      </c>
      <c r="G13" s="51">
        <f>ROUND(($B13/ТАБЕЛЬ!$H$1*$G$20),2)</f>
        <v>0</v>
      </c>
      <c r="H13" s="51">
        <f>ROUND(($B13/ТАБЕЛЬ!$H$1*$H$20),2)</f>
        <v>0</v>
      </c>
      <c r="I13" s="51">
        <f>ROUND(($B13/ТАБЕЛЬ!$H$1*$I$20),2)</f>
        <v>0</v>
      </c>
      <c r="J13" s="51">
        <f>ROUND(($B13/ТАБЕЛЬ!$H$1*$J$20),2)</f>
        <v>0</v>
      </c>
      <c r="K13" s="51"/>
      <c r="L13" s="51"/>
      <c r="M13" s="51"/>
      <c r="N13" s="51">
        <f t="shared" si="0"/>
        <v>0</v>
      </c>
      <c r="O13" s="51"/>
      <c r="P13" s="51"/>
      <c r="Q13" s="51"/>
      <c r="R13" s="51"/>
      <c r="S13" s="51"/>
      <c r="T13" s="55"/>
      <c r="U13" s="51"/>
      <c r="V13" s="51"/>
      <c r="W13" s="54">
        <f t="shared" si="1"/>
        <v>0</v>
      </c>
      <c r="X13" s="51"/>
      <c r="Y13" s="52">
        <f t="shared" si="2"/>
        <v>-80.48</v>
      </c>
      <c r="Z13" s="51">
        <f t="shared" si="3"/>
        <v>0</v>
      </c>
      <c r="AA13" s="51">
        <f t="shared" si="11"/>
        <v>0</v>
      </c>
      <c r="AB13" s="51">
        <f t="shared" si="4"/>
        <v>0</v>
      </c>
      <c r="AC13" s="51">
        <f t="shared" si="5"/>
        <v>0</v>
      </c>
      <c r="AD13" s="51"/>
      <c r="AE13" s="51"/>
      <c r="AF13" s="51"/>
      <c r="AG13" s="53"/>
      <c r="AH13" s="53"/>
      <c r="AI13" s="51"/>
      <c r="AJ13" s="54">
        <f t="shared" si="6"/>
        <v>-80.48</v>
      </c>
      <c r="AK13" s="54">
        <f t="shared" si="7"/>
        <v>1928.0900000000001</v>
      </c>
      <c r="AL13" s="54">
        <f t="shared" si="8"/>
        <v>0</v>
      </c>
    </row>
    <row r="14" spans="1:38" s="65" customFormat="1" ht="12.75">
      <c r="A14" s="57" t="s">
        <v>61</v>
      </c>
      <c r="B14" s="53">
        <f>ТАБЕЛЬ!$AI$93</f>
        <v>0</v>
      </c>
      <c r="C14" s="51">
        <f>ТАБЕЛЬ!$AP$93</f>
        <v>0</v>
      </c>
      <c r="D14" s="51">
        <f t="shared" si="9"/>
        <v>1928.0900000000001</v>
      </c>
      <c r="E14" s="51">
        <f t="shared" si="10"/>
        <v>0</v>
      </c>
      <c r="F14" s="51">
        <f>ROUND((B14/ТАБЕЛЬ!$I$1*$F$20),2)</f>
        <v>0</v>
      </c>
      <c r="G14" s="51">
        <f>ROUND(($B14/ТАБЕЛЬ!$I$1*$G$20),2)</f>
        <v>0</v>
      </c>
      <c r="H14" s="51">
        <f>ROUND(($B14/ТАБЕЛЬ!$I$1*$H$20),2)</f>
        <v>0</v>
      </c>
      <c r="I14" s="51">
        <f>ROUND(($B14/ТАБЕЛЬ!$I$1*$I$20),2)</f>
        <v>0</v>
      </c>
      <c r="J14" s="51">
        <f>ROUND(($B14/ТАБЕЛЬ!$I$1*$J$20),2)</f>
        <v>0</v>
      </c>
      <c r="K14" s="51"/>
      <c r="L14" s="51"/>
      <c r="M14" s="51"/>
      <c r="N14" s="51">
        <f t="shared" si="0"/>
        <v>0</v>
      </c>
      <c r="O14" s="51"/>
      <c r="P14" s="51"/>
      <c r="Q14" s="51"/>
      <c r="R14" s="51"/>
      <c r="S14" s="55"/>
      <c r="T14" s="51"/>
      <c r="U14" s="51"/>
      <c r="V14" s="51"/>
      <c r="W14" s="54">
        <f t="shared" si="1"/>
        <v>0</v>
      </c>
      <c r="X14" s="51"/>
      <c r="Y14" s="52">
        <f t="shared" si="2"/>
        <v>-80.48</v>
      </c>
      <c r="Z14" s="51">
        <f t="shared" si="3"/>
        <v>0</v>
      </c>
      <c r="AA14" s="51">
        <f t="shared" si="11"/>
        <v>0</v>
      </c>
      <c r="AB14" s="51">
        <f t="shared" si="4"/>
        <v>0</v>
      </c>
      <c r="AC14" s="51">
        <f t="shared" si="5"/>
        <v>0</v>
      </c>
      <c r="AD14" s="51"/>
      <c r="AE14" s="51"/>
      <c r="AF14" s="51"/>
      <c r="AG14" s="53"/>
      <c r="AH14" s="53"/>
      <c r="AI14" s="51"/>
      <c r="AJ14" s="54">
        <f t="shared" si="6"/>
        <v>-80.48</v>
      </c>
      <c r="AK14" s="54">
        <f t="shared" si="7"/>
        <v>2008.5700000000002</v>
      </c>
      <c r="AL14" s="54">
        <f t="shared" si="8"/>
        <v>0</v>
      </c>
    </row>
    <row r="15" spans="1:38" s="65" customFormat="1" ht="12.75">
      <c r="A15" s="57" t="s">
        <v>62</v>
      </c>
      <c r="B15" s="53">
        <f>ТАБЕЛЬ!$AI$104</f>
        <v>0</v>
      </c>
      <c r="C15" s="51">
        <f>ТАБЕЛЬ!$AP$104</f>
        <v>0</v>
      </c>
      <c r="D15" s="51">
        <f t="shared" si="9"/>
        <v>2008.5700000000002</v>
      </c>
      <c r="E15" s="51">
        <f t="shared" si="10"/>
        <v>0</v>
      </c>
      <c r="F15" s="51">
        <f>ROUND((B15/ТАБЕЛЬ!$J$1*$F$20),2)</f>
        <v>0</v>
      </c>
      <c r="G15" s="51">
        <f>ROUND(($B15/ТАБЕЛЬ!$J$1*$G$20),2)</f>
        <v>0</v>
      </c>
      <c r="H15" s="51">
        <f>ROUND(($B15/ТАБЕЛЬ!$J$1*$H$20),2)</f>
        <v>0</v>
      </c>
      <c r="I15" s="51">
        <f>ROUND(($B15/ТАБЕЛЬ!$J$1*$I$20),2)</f>
        <v>0</v>
      </c>
      <c r="J15" s="51">
        <f>ROUND(($B15/ТАБЕЛЬ!$J$1*$J$20),2)</f>
        <v>0</v>
      </c>
      <c r="K15" s="51"/>
      <c r="L15" s="51"/>
      <c r="M15" s="51"/>
      <c r="N15" s="51">
        <f t="shared" si="0"/>
        <v>0</v>
      </c>
      <c r="O15" s="51"/>
      <c r="P15" s="51"/>
      <c r="Q15" s="51"/>
      <c r="R15" s="51"/>
      <c r="S15" s="51"/>
      <c r="T15" s="55"/>
      <c r="U15" s="51"/>
      <c r="V15" s="51"/>
      <c r="W15" s="54">
        <f t="shared" si="1"/>
        <v>0</v>
      </c>
      <c r="X15" s="51"/>
      <c r="Y15" s="52">
        <f t="shared" si="2"/>
        <v>-80.48</v>
      </c>
      <c r="Z15" s="51">
        <f t="shared" si="3"/>
        <v>0</v>
      </c>
      <c r="AA15" s="51">
        <f t="shared" si="11"/>
        <v>0</v>
      </c>
      <c r="AB15" s="51">
        <f t="shared" si="4"/>
        <v>0</v>
      </c>
      <c r="AC15" s="51">
        <f t="shared" si="5"/>
        <v>0</v>
      </c>
      <c r="AD15" s="51"/>
      <c r="AE15" s="51"/>
      <c r="AF15" s="51"/>
      <c r="AG15" s="53"/>
      <c r="AH15" s="53"/>
      <c r="AI15" s="51"/>
      <c r="AJ15" s="54">
        <f t="shared" si="6"/>
        <v>-80.48</v>
      </c>
      <c r="AK15" s="54">
        <f t="shared" si="7"/>
        <v>2089.05</v>
      </c>
      <c r="AL15" s="54">
        <f t="shared" si="8"/>
        <v>0</v>
      </c>
    </row>
    <row r="16" spans="1:38" s="65" customFormat="1" ht="12.75">
      <c r="A16" s="57" t="s">
        <v>63</v>
      </c>
      <c r="B16" s="53">
        <f>ТАБЕЛЬ!$AI$116</f>
        <v>0</v>
      </c>
      <c r="C16" s="51">
        <f>ТАБЕЛЬ!$AP$116</f>
        <v>0</v>
      </c>
      <c r="D16" s="51">
        <f t="shared" si="9"/>
        <v>2089.05</v>
      </c>
      <c r="E16" s="51">
        <f t="shared" si="10"/>
        <v>0</v>
      </c>
      <c r="F16" s="51">
        <f>ROUND((B16/ТАБЕЛЬ!$K$1*$F$20),2)</f>
        <v>0</v>
      </c>
      <c r="G16" s="51">
        <f>ROUND(($B16/ТАБЕЛЬ!$K$1*$G$20),2)</f>
        <v>0</v>
      </c>
      <c r="H16" s="51">
        <f>ROUND(($B16/ТАБЕЛЬ!$K$1*$H$20),2)</f>
        <v>0</v>
      </c>
      <c r="I16" s="51">
        <f>ROUND(($B16/ТАБЕЛЬ!$K$1*$I$20),2)</f>
        <v>0</v>
      </c>
      <c r="J16" s="51">
        <f>ROUND(($B16/ТАБЕЛЬ!$K$1*$J$20),2)</f>
        <v>0</v>
      </c>
      <c r="K16" s="51"/>
      <c r="L16" s="51"/>
      <c r="M16" s="51"/>
      <c r="N16" s="51">
        <f t="shared" si="0"/>
        <v>0</v>
      </c>
      <c r="O16" s="51"/>
      <c r="P16" s="51"/>
      <c r="Q16" s="51"/>
      <c r="R16" s="51"/>
      <c r="S16" s="55"/>
      <c r="T16" s="51"/>
      <c r="U16" s="51"/>
      <c r="V16" s="51"/>
      <c r="W16" s="54">
        <f t="shared" si="1"/>
        <v>0</v>
      </c>
      <c r="X16" s="51"/>
      <c r="Y16" s="52">
        <f t="shared" si="2"/>
        <v>-80.48</v>
      </c>
      <c r="Z16" s="51">
        <f t="shared" si="3"/>
        <v>0</v>
      </c>
      <c r="AA16" s="51">
        <f t="shared" si="11"/>
        <v>0</v>
      </c>
      <c r="AB16" s="51">
        <f t="shared" si="4"/>
        <v>0</v>
      </c>
      <c r="AC16" s="51">
        <f t="shared" si="5"/>
        <v>0</v>
      </c>
      <c r="AD16" s="51"/>
      <c r="AE16" s="51"/>
      <c r="AF16" s="51"/>
      <c r="AG16" s="53"/>
      <c r="AH16" s="53"/>
      <c r="AI16" s="51"/>
      <c r="AJ16" s="54">
        <f t="shared" si="6"/>
        <v>-80.48</v>
      </c>
      <c r="AK16" s="54">
        <f t="shared" si="7"/>
        <v>2169.53</v>
      </c>
      <c r="AL16" s="54">
        <f t="shared" si="8"/>
        <v>0</v>
      </c>
    </row>
    <row r="17" spans="1:38" s="65" customFormat="1" ht="12.75">
      <c r="A17" s="57" t="s">
        <v>64</v>
      </c>
      <c r="B17" s="53">
        <f>ТАБЕЛЬ!$AI$128</f>
        <v>0</v>
      </c>
      <c r="C17" s="51">
        <f>ТАБЕЛЬ!$AP$128</f>
        <v>0</v>
      </c>
      <c r="D17" s="51">
        <f t="shared" si="9"/>
        <v>2169.53</v>
      </c>
      <c r="E17" s="51">
        <f t="shared" si="10"/>
        <v>0</v>
      </c>
      <c r="F17" s="51">
        <f>ROUND((B17/ТАБЕЛЬ!$L$1*$F$20),2)</f>
        <v>0</v>
      </c>
      <c r="G17" s="51">
        <f>ROUND(($B17/ТАБЕЛЬ!$L$1*$G$20),2)</f>
        <v>0</v>
      </c>
      <c r="H17" s="51">
        <f>ROUND(($B17/ТАБЕЛЬ!$L$1*$H$20),2)</f>
        <v>0</v>
      </c>
      <c r="I17" s="51">
        <f>ROUND(($B17/ТАБЕЛЬ!$L$1*$I$20),2)</f>
        <v>0</v>
      </c>
      <c r="J17" s="51">
        <f>ROUND(($B17/ТАБЕЛЬ!$L$1*$J$20),2)</f>
        <v>0</v>
      </c>
      <c r="K17" s="51"/>
      <c r="L17" s="51"/>
      <c r="M17" s="51"/>
      <c r="N17" s="51">
        <f t="shared" si="0"/>
        <v>0</v>
      </c>
      <c r="O17" s="51"/>
      <c r="P17" s="51"/>
      <c r="Q17" s="51"/>
      <c r="R17" s="51"/>
      <c r="S17" s="51"/>
      <c r="T17" s="55"/>
      <c r="U17" s="51"/>
      <c r="V17" s="51"/>
      <c r="W17" s="54">
        <f t="shared" si="1"/>
        <v>0</v>
      </c>
      <c r="X17" s="51"/>
      <c r="Y17" s="52">
        <f t="shared" si="2"/>
        <v>-80.48</v>
      </c>
      <c r="Z17" s="51">
        <f t="shared" si="3"/>
        <v>0</v>
      </c>
      <c r="AA17" s="51">
        <f>ROUND(((W17-Q17-R17)*6.1%),2)</f>
        <v>0</v>
      </c>
      <c r="AB17" s="51">
        <f t="shared" si="4"/>
        <v>0</v>
      </c>
      <c r="AC17" s="51">
        <f t="shared" si="5"/>
        <v>0</v>
      </c>
      <c r="AD17" s="51"/>
      <c r="AE17" s="51"/>
      <c r="AF17" s="51"/>
      <c r="AG17" s="53"/>
      <c r="AH17" s="53"/>
      <c r="AI17" s="51"/>
      <c r="AJ17" s="54">
        <f t="shared" si="6"/>
        <v>-80.48</v>
      </c>
      <c r="AK17" s="54">
        <f t="shared" si="7"/>
        <v>2250.01</v>
      </c>
      <c r="AL17" s="54">
        <f t="shared" si="8"/>
        <v>0</v>
      </c>
    </row>
    <row r="18" spans="1:38" s="79" customFormat="1" ht="12.75">
      <c r="A18" s="81" t="s">
        <v>12</v>
      </c>
      <c r="B18" s="82">
        <f>SUM(B6:B17)</f>
        <v>47</v>
      </c>
      <c r="C18" s="73">
        <f>SUM(C6:C17)</f>
        <v>222.15</v>
      </c>
      <c r="D18" s="73">
        <f>SUM(D6:D17)</f>
        <v>16764.98</v>
      </c>
      <c r="E18" s="73">
        <f>SUM(E6:E17)</f>
        <v>0</v>
      </c>
      <c r="F18" s="73">
        <f aca="true" t="shared" si="12" ref="F18:N18">SUM(F6:F17)</f>
        <v>7092.58</v>
      </c>
      <c r="G18" s="73">
        <f t="shared" si="12"/>
        <v>297.14</v>
      </c>
      <c r="H18" s="73">
        <f t="shared" si="12"/>
        <v>1477.94</v>
      </c>
      <c r="I18" s="73">
        <f t="shared" si="12"/>
        <v>0</v>
      </c>
      <c r="J18" s="73">
        <f t="shared" si="12"/>
        <v>709.26</v>
      </c>
      <c r="K18" s="73"/>
      <c r="L18" s="73"/>
      <c r="M18" s="73"/>
      <c r="N18" s="73">
        <f t="shared" si="12"/>
        <v>0</v>
      </c>
      <c r="O18" s="73">
        <f aca="true" t="shared" si="13" ref="O18:AB18">SUM(O6:O17)</f>
        <v>229.62</v>
      </c>
      <c r="P18" s="73">
        <f t="shared" si="13"/>
        <v>0</v>
      </c>
      <c r="Q18" s="73">
        <f t="shared" si="13"/>
        <v>0</v>
      </c>
      <c r="R18" s="73">
        <f t="shared" si="13"/>
        <v>0</v>
      </c>
      <c r="S18" s="73">
        <f t="shared" si="13"/>
        <v>2355.01</v>
      </c>
      <c r="T18" s="73">
        <f t="shared" si="13"/>
        <v>277.06</v>
      </c>
      <c r="U18" s="73">
        <f>SUM(U6:U17)</f>
        <v>0</v>
      </c>
      <c r="V18" s="73">
        <f>SUM(V6:V17)</f>
        <v>0</v>
      </c>
      <c r="W18" s="73">
        <f t="shared" si="13"/>
        <v>12438.61</v>
      </c>
      <c r="X18" s="73">
        <f t="shared" si="13"/>
        <v>6374.75</v>
      </c>
      <c r="Y18" s="73">
        <f t="shared" si="13"/>
        <v>1027.6499999999999</v>
      </c>
      <c r="Z18" s="73">
        <f>SUM(Z6:Z17)</f>
        <v>0</v>
      </c>
      <c r="AA18" s="73">
        <f t="shared" si="13"/>
        <v>758.75</v>
      </c>
      <c r="AB18" s="73">
        <f t="shared" si="13"/>
        <v>0</v>
      </c>
      <c r="AC18" s="73">
        <f>SUM(AC6:AC17)</f>
        <v>0</v>
      </c>
      <c r="AD18" s="73"/>
      <c r="AE18" s="73"/>
      <c r="AF18" s="73"/>
      <c r="AG18" s="73"/>
      <c r="AH18" s="73">
        <f>SUM(AH6:AH17)</f>
        <v>2027.45</v>
      </c>
      <c r="AI18" s="73">
        <f>SUM(AI6:AI17)</f>
        <v>0</v>
      </c>
      <c r="AJ18" s="73">
        <f>SUM(AJ6:AJ17)</f>
        <v>10188.600000000004</v>
      </c>
      <c r="AK18" s="73">
        <f>SUM(AK6:AK17)</f>
        <v>19014.989999999998</v>
      </c>
      <c r="AL18" s="73">
        <f>SUM(AL6:AL17)</f>
        <v>0</v>
      </c>
    </row>
    <row r="19" spans="1:38" s="61" customFormat="1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X19" s="65"/>
      <c r="Y19" s="65"/>
      <c r="Z19" s="65"/>
      <c r="AA19" s="65"/>
      <c r="AB19" s="71"/>
      <c r="AC19" s="71"/>
      <c r="AD19" s="65"/>
      <c r="AE19" s="65"/>
      <c r="AF19" s="65"/>
      <c r="AG19" s="65"/>
      <c r="AH19" s="65"/>
      <c r="AI19" s="65"/>
      <c r="AJ19" s="65"/>
      <c r="AK19" s="65"/>
      <c r="AL19" s="65"/>
    </row>
    <row r="20" spans="1:18" s="80" customFormat="1" ht="14.25">
      <c r="A20" s="78" t="s">
        <v>32</v>
      </c>
      <c r="B20" s="78"/>
      <c r="C20" s="78"/>
      <c r="D20" s="78"/>
      <c r="E20" s="78"/>
      <c r="F20" s="78">
        <v>3103</v>
      </c>
      <c r="G20" s="78">
        <v>130</v>
      </c>
      <c r="H20" s="78">
        <f>ROUND(((F20+G20)*20/100),2)</f>
        <v>646.6</v>
      </c>
      <c r="I20" s="78">
        <f>ROUND(((F20+G20+H20)*0/100),2)</f>
        <v>0</v>
      </c>
      <c r="J20" s="78">
        <f>ROUND((F20*10/100),2)</f>
        <v>310.3</v>
      </c>
      <c r="K20" s="61"/>
      <c r="L20" s="61"/>
      <c r="M20" s="61"/>
      <c r="N20" s="61"/>
      <c r="O20" s="61"/>
      <c r="P20" s="61"/>
      <c r="Q20" s="70"/>
      <c r="R20" s="117"/>
    </row>
    <row r="21" spans="1:26" s="61" customFormat="1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70"/>
    </row>
    <row r="22" spans="1:26" s="61" customFormat="1" ht="15">
      <c r="A22" s="91" t="s">
        <v>70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3">
        <f>W6+W7+W8</f>
        <v>12438.61</v>
      </c>
      <c r="X22" s="74"/>
      <c r="Y22" s="340">
        <f>Y6+Z6+Y7+Z7+Y8+Z8</f>
        <v>1751.97</v>
      </c>
      <c r="Z22" s="341"/>
    </row>
    <row r="23" spans="1:26" s="61" customFormat="1" ht="15">
      <c r="A23" s="91" t="s">
        <v>71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93">
        <f>W9+W10+W11</f>
        <v>0</v>
      </c>
      <c r="X23" s="75"/>
      <c r="Y23" s="340">
        <f>Y9+Z9+Y10+Z10+Y11+Z11</f>
        <v>-241.44</v>
      </c>
      <c r="Z23" s="341"/>
    </row>
    <row r="24" spans="1:26" s="61" customFormat="1" ht="15">
      <c r="A24" s="91" t="s">
        <v>72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  <c r="V24" s="75"/>
      <c r="W24" s="93">
        <f>W12+W13+W14</f>
        <v>0</v>
      </c>
      <c r="X24" s="75"/>
      <c r="Y24" s="340">
        <f>Y12+Y13+Y14+Z12+Z13+Z14</f>
        <v>-241.44</v>
      </c>
      <c r="Z24" s="341"/>
    </row>
    <row r="25" spans="1:26" s="61" customFormat="1" ht="15">
      <c r="A25" s="91" t="s">
        <v>73</v>
      </c>
      <c r="B25" s="92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93">
        <f>W15+W16+W17</f>
        <v>0</v>
      </c>
      <c r="X25" s="75"/>
      <c r="Y25" s="340">
        <f>Y15+Z15+Y16+Z16+Y17+Z17</f>
        <v>-241.44</v>
      </c>
      <c r="Z25" s="341"/>
    </row>
    <row r="26" spans="9:13" s="61" customFormat="1" ht="12.75">
      <c r="I26" s="94"/>
      <c r="J26" s="94"/>
      <c r="K26" s="70"/>
      <c r="L26" s="70"/>
      <c r="M26" s="70"/>
    </row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4:38" ht="12.75"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24:38" ht="12.75"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24:38" ht="12.75"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24:38" ht="12.75"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24:38" ht="12.75"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24:38" ht="12.75"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24:38" ht="12.75"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24:38" ht="12.75"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24:38" ht="12.75"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24:38" ht="12.75"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24:38" ht="12.75"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24:38" ht="12.75"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24:38" ht="12.75"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24:38" ht="12.75"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24:38" ht="12.75"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24:38" ht="12.75"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  <row r="92" spans="24:38" ht="12.75"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</row>
    <row r="93" spans="24:38" ht="12.75"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24:38" ht="12.75"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24:38" ht="12.75"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24:38" ht="12.75"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24:38" ht="12.75"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24:38" ht="12.75"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24:38" ht="12.75"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24:38" ht="12.75"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24:38" ht="12.75"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24:38" ht="12.75"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24:38" ht="12.75"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24:38" ht="12.75"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24:38" ht="12.75"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24:38" ht="12.75"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24:38" ht="12.75"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24:38" ht="12.75"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  <row r="109" spans="24:38" ht="12.75"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</row>
    <row r="110" spans="24:38" ht="12.75"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</row>
    <row r="111" spans="24:38" ht="12.75"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</row>
    <row r="112" spans="24:38" ht="12.75"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</row>
    <row r="113" spans="24:38" ht="12.75"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</row>
    <row r="114" spans="24:38" ht="12.75"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</row>
    <row r="115" spans="24:38" ht="12.75"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</row>
    <row r="116" spans="24:38" ht="12.75"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</row>
    <row r="117" spans="24:38" ht="12.75"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</row>
    <row r="118" spans="24:38" ht="12.75"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</row>
    <row r="119" spans="24:38" ht="12.75"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</row>
    <row r="120" spans="24:38" ht="12.75"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</row>
    <row r="121" spans="24:38" ht="12.75"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</row>
    <row r="122" spans="24:38" ht="12.75"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</row>
    <row r="123" spans="24:38" ht="12.75"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</row>
    <row r="124" spans="24:38" ht="12.75"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</row>
    <row r="125" spans="24:38" ht="12.75"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</row>
    <row r="126" spans="24:38" ht="12.75"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</row>
    <row r="127" spans="24:38" ht="12.75"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</row>
    <row r="128" spans="24:38" ht="12.75"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</row>
    <row r="129" spans="24:38" ht="12.75"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</row>
    <row r="130" spans="24:38" ht="12.75"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</row>
    <row r="131" spans="24:38" ht="12.75"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</row>
    <row r="132" spans="24:38" ht="12.75"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</row>
    <row r="133" spans="24:38" ht="12.75"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</row>
    <row r="134" spans="24:38" ht="12.75"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</row>
    <row r="135" spans="24:38" ht="12.75"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</row>
    <row r="136" spans="24:38" ht="12.75"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</row>
    <row r="137" spans="24:38" ht="12.75"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</row>
    <row r="138" spans="24:38" ht="12.75"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</row>
    <row r="139" spans="24:38" ht="12.75"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</row>
    <row r="140" spans="24:38" ht="12.75"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</row>
    <row r="141" spans="24:38" ht="12.75"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</row>
    <row r="142" spans="24:38" ht="12.75"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</row>
    <row r="143" spans="24:38" ht="12.75"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</row>
    <row r="144" spans="24:38" ht="12.75"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</row>
    <row r="145" spans="24:38" ht="12.75"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</row>
    <row r="146" spans="24:38" ht="12.75"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</row>
    <row r="147" spans="24:38" ht="12.75"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</row>
    <row r="148" spans="24:38" ht="12.75"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</row>
    <row r="149" spans="24:38" ht="12.75"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</row>
    <row r="150" spans="24:38" ht="12.75"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</row>
    <row r="151" spans="24:38" ht="12.75"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</row>
    <row r="152" spans="24:38" ht="12.75"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</row>
  </sheetData>
  <sheetProtection/>
  <mergeCells count="29">
    <mergeCell ref="J4:J5"/>
    <mergeCell ref="D4:E4"/>
    <mergeCell ref="A4:A5"/>
    <mergeCell ref="B4:C4"/>
    <mergeCell ref="F4:F5"/>
    <mergeCell ref="G4:G5"/>
    <mergeCell ref="H4:H5"/>
    <mergeCell ref="I4:I5"/>
    <mergeCell ref="Q4:R4"/>
    <mergeCell ref="S4:T4"/>
    <mergeCell ref="N4:N5"/>
    <mergeCell ref="O4:O5"/>
    <mergeCell ref="P4:P5"/>
    <mergeCell ref="K4:M4"/>
    <mergeCell ref="AJ4:AJ5"/>
    <mergeCell ref="AF4:AF5"/>
    <mergeCell ref="AG4:AG5"/>
    <mergeCell ref="AK4:AL4"/>
    <mergeCell ref="AH4:AI4"/>
    <mergeCell ref="U4:U5"/>
    <mergeCell ref="Y25:Z25"/>
    <mergeCell ref="Y22:Z22"/>
    <mergeCell ref="Y23:Z23"/>
    <mergeCell ref="Y24:Z24"/>
    <mergeCell ref="AA4:AE4"/>
    <mergeCell ref="V4:V5"/>
    <mergeCell ref="W4:W5"/>
    <mergeCell ref="Y4:Z4"/>
    <mergeCell ref="X4:X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AM25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F9" sqref="F9"/>
    </sheetView>
  </sheetViews>
  <sheetFormatPr defaultColWidth="9.00390625" defaultRowHeight="12.75"/>
  <cols>
    <col min="1" max="1" width="10.875" style="0" customWidth="1"/>
    <col min="3" max="3" width="10.375" style="0" customWidth="1"/>
    <col min="4" max="5" width="11.125" style="0" customWidth="1"/>
    <col min="6" max="6" width="13.00390625" style="0" customWidth="1"/>
    <col min="8" max="8" width="9.875" style="0" customWidth="1"/>
    <col min="9" max="9" width="11.875" style="0" customWidth="1"/>
    <col min="10" max="10" width="11.625" style="0" customWidth="1"/>
    <col min="11" max="13" width="11.625" style="0" hidden="1" customWidth="1"/>
    <col min="14" max="14" width="9.75390625" style="0" customWidth="1"/>
    <col min="15" max="15" width="11.125" style="0" customWidth="1"/>
    <col min="16" max="16" width="13.125" style="0" customWidth="1"/>
    <col min="18" max="18" width="9.75390625" style="0" customWidth="1"/>
    <col min="19" max="19" width="10.25390625" style="0" customWidth="1"/>
    <col min="21" max="21" width="13.00390625" style="0" customWidth="1"/>
    <col min="22" max="22" width="12.875" style="0" hidden="1" customWidth="1"/>
    <col min="23" max="23" width="14.625" style="0" customWidth="1"/>
    <col min="24" max="24" width="11.875" style="0" customWidth="1"/>
    <col min="25" max="26" width="11.75390625" style="0" customWidth="1"/>
    <col min="27" max="27" width="13.375" style="0" customWidth="1"/>
    <col min="28" max="29" width="10.625" style="0" customWidth="1"/>
    <col min="30" max="30" width="0" style="0" hidden="1" customWidth="1"/>
    <col min="31" max="31" width="11.625" style="0" hidden="1" customWidth="1"/>
    <col min="32" max="32" width="12.125" style="0" hidden="1" customWidth="1"/>
    <col min="33" max="33" width="12.75390625" style="0" hidden="1" customWidth="1"/>
    <col min="34" max="34" width="12.75390625" style="0" customWidth="1"/>
    <col min="35" max="35" width="13.25390625" style="0" customWidth="1"/>
    <col min="36" max="37" width="13.00390625" style="0" customWidth="1"/>
    <col min="38" max="38" width="12.25390625" style="0" customWidth="1"/>
  </cols>
  <sheetData>
    <row r="1" spans="1:34" s="61" customFormat="1" ht="12" customHeight="1">
      <c r="A1" s="18" t="s">
        <v>182</v>
      </c>
      <c r="B1" s="19"/>
      <c r="C1" s="19"/>
      <c r="D1" s="68"/>
      <c r="E1" s="68"/>
      <c r="F1" s="68"/>
      <c r="G1" s="60" t="s">
        <v>183</v>
      </c>
      <c r="I1" s="95"/>
      <c r="O1" s="95"/>
      <c r="AG1" s="63"/>
      <c r="AH1" s="63"/>
    </row>
    <row r="2" spans="1:34" s="61" customFormat="1" ht="18.75">
      <c r="A2" s="58"/>
      <c r="B2" s="67"/>
      <c r="C2" s="59"/>
      <c r="D2" s="59"/>
      <c r="E2" s="59"/>
      <c r="F2" s="59"/>
      <c r="G2" s="66"/>
      <c r="AG2" s="63"/>
      <c r="AH2" s="63"/>
    </row>
    <row r="3" spans="1:38" s="61" customFormat="1" ht="12.75">
      <c r="A3" s="87"/>
      <c r="B3" s="70" t="s">
        <v>184</v>
      </c>
      <c r="D3" s="70"/>
      <c r="E3" s="70"/>
      <c r="F3" s="70"/>
      <c r="G3" s="70"/>
      <c r="H3" s="70"/>
      <c r="P3" s="70"/>
      <c r="Q3" s="76" t="s">
        <v>181</v>
      </c>
      <c r="R3" s="76"/>
      <c r="S3" s="76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85"/>
      <c r="AH3" s="85"/>
      <c r="AI3" s="70"/>
      <c r="AJ3" s="70"/>
      <c r="AK3" s="70"/>
      <c r="AL3" s="70"/>
    </row>
    <row r="4" spans="1:39" s="61" customFormat="1" ht="12.75" customHeight="1">
      <c r="A4" s="358" t="s">
        <v>74</v>
      </c>
      <c r="B4" s="352" t="s">
        <v>18</v>
      </c>
      <c r="C4" s="352"/>
      <c r="D4" s="350" t="s">
        <v>52</v>
      </c>
      <c r="E4" s="351"/>
      <c r="F4" s="345" t="s">
        <v>1</v>
      </c>
      <c r="G4" s="345" t="s">
        <v>2</v>
      </c>
      <c r="H4" s="345" t="s">
        <v>3</v>
      </c>
      <c r="I4" s="345" t="s">
        <v>68</v>
      </c>
      <c r="J4" s="345" t="s">
        <v>19</v>
      </c>
      <c r="K4" s="350" t="s">
        <v>17</v>
      </c>
      <c r="L4" s="354"/>
      <c r="M4" s="351"/>
      <c r="N4" s="345" t="s">
        <v>10</v>
      </c>
      <c r="O4" s="345" t="s">
        <v>53</v>
      </c>
      <c r="P4" s="345" t="s">
        <v>122</v>
      </c>
      <c r="Q4" s="352" t="s">
        <v>123</v>
      </c>
      <c r="R4" s="352"/>
      <c r="S4" s="352" t="s">
        <v>126</v>
      </c>
      <c r="T4" s="352" t="s">
        <v>67</v>
      </c>
      <c r="U4" s="345" t="s">
        <v>54</v>
      </c>
      <c r="V4" s="345"/>
      <c r="W4" s="347" t="s">
        <v>28</v>
      </c>
      <c r="X4" s="345" t="s">
        <v>16</v>
      </c>
      <c r="Y4" s="348" t="s">
        <v>30</v>
      </c>
      <c r="Z4" s="349"/>
      <c r="AA4" s="342" t="s">
        <v>46</v>
      </c>
      <c r="AB4" s="343"/>
      <c r="AC4" s="343"/>
      <c r="AD4" s="343"/>
      <c r="AE4" s="344"/>
      <c r="AF4" s="345" t="s">
        <v>47</v>
      </c>
      <c r="AG4" s="345" t="s">
        <v>48</v>
      </c>
      <c r="AH4" s="350" t="s">
        <v>152</v>
      </c>
      <c r="AI4" s="351"/>
      <c r="AJ4" s="347" t="s">
        <v>50</v>
      </c>
      <c r="AK4" s="350" t="s">
        <v>51</v>
      </c>
      <c r="AL4" s="351"/>
      <c r="AM4" s="360"/>
    </row>
    <row r="5" spans="1:39" s="61" customFormat="1" ht="42.75" customHeight="1">
      <c r="A5" s="359"/>
      <c r="B5" s="89" t="s">
        <v>20</v>
      </c>
      <c r="C5" s="89" t="s">
        <v>21</v>
      </c>
      <c r="D5" s="202" t="s">
        <v>124</v>
      </c>
      <c r="E5" s="202" t="s">
        <v>125</v>
      </c>
      <c r="F5" s="346"/>
      <c r="G5" s="346"/>
      <c r="H5" s="346"/>
      <c r="I5" s="346"/>
      <c r="J5" s="346" t="s">
        <v>13</v>
      </c>
      <c r="K5" s="56" t="s">
        <v>44</v>
      </c>
      <c r="L5" s="56" t="s">
        <v>69</v>
      </c>
      <c r="M5" s="56" t="s">
        <v>45</v>
      </c>
      <c r="N5" s="346"/>
      <c r="O5" s="346"/>
      <c r="P5" s="353"/>
      <c r="Q5" s="212" t="s">
        <v>124</v>
      </c>
      <c r="R5" s="212" t="s">
        <v>125</v>
      </c>
      <c r="S5" s="212" t="s">
        <v>22</v>
      </c>
      <c r="T5" s="212" t="s">
        <v>23</v>
      </c>
      <c r="U5" s="346" t="s">
        <v>24</v>
      </c>
      <c r="V5" s="346"/>
      <c r="W5" s="346"/>
      <c r="X5" s="346"/>
      <c r="Y5" s="213" t="s">
        <v>127</v>
      </c>
      <c r="Z5" s="213" t="s">
        <v>128</v>
      </c>
      <c r="AA5" s="213">
        <v>0.061</v>
      </c>
      <c r="AB5" s="214" t="s">
        <v>133</v>
      </c>
      <c r="AC5" s="214" t="s">
        <v>134</v>
      </c>
      <c r="AD5" s="213">
        <v>0.036</v>
      </c>
      <c r="AE5" s="213">
        <v>0.026</v>
      </c>
      <c r="AF5" s="346"/>
      <c r="AG5" s="346"/>
      <c r="AH5" s="202" t="s">
        <v>124</v>
      </c>
      <c r="AI5" s="202" t="s">
        <v>125</v>
      </c>
      <c r="AJ5" s="346"/>
      <c r="AK5" s="202" t="s">
        <v>124</v>
      </c>
      <c r="AL5" s="202" t="s">
        <v>125</v>
      </c>
      <c r="AM5" s="361"/>
    </row>
    <row r="6" spans="1:39" s="65" customFormat="1" ht="12.75">
      <c r="A6" s="57" t="s">
        <v>25</v>
      </c>
      <c r="B6" s="53">
        <f>ТАБЕЛЬ!$AI$8</f>
        <v>18</v>
      </c>
      <c r="C6" s="51">
        <f>ТАБЕЛЬ!$AP$8</f>
        <v>142.3</v>
      </c>
      <c r="D6" s="51">
        <v>0</v>
      </c>
      <c r="E6" s="51">
        <v>0</v>
      </c>
      <c r="F6" s="51">
        <f>ROUND((B6/ТАБЕЛЬ!$A$1*$F$20),2)</f>
        <v>2653.2</v>
      </c>
      <c r="G6" s="51">
        <f>ROUND(($B6/ТАБЕЛЬ!$A$1*$G$20),2)</f>
        <v>81</v>
      </c>
      <c r="H6" s="51">
        <f>ROUND(($B6/ТАБЕЛЬ!$A$1*$H$20),2)</f>
        <v>683.55</v>
      </c>
      <c r="I6" s="51">
        <f>ROUND(($B6/ТАБЕЛЬ!$A$1*$I$20),2)</f>
        <v>0</v>
      </c>
      <c r="J6" s="51">
        <f>ROUND(($B6/ТАБЕЛЬ!$A$1*$J$20),2)-508.99</f>
        <v>-243.67000000000002</v>
      </c>
      <c r="K6" s="51"/>
      <c r="L6" s="51"/>
      <c r="M6" s="51"/>
      <c r="N6" s="51">
        <f aca="true" t="shared" si="0" ref="N6:N17">ROUND((F6*0/100),2)</f>
        <v>0</v>
      </c>
      <c r="O6" s="51">
        <f>ROUND((126.61*51.06%),2)</f>
        <v>64.65</v>
      </c>
      <c r="P6" s="51">
        <v>402.14</v>
      </c>
      <c r="Q6" s="51"/>
      <c r="R6" s="51"/>
      <c r="S6" s="51"/>
      <c r="T6" s="55"/>
      <c r="U6" s="51"/>
      <c r="V6" s="51"/>
      <c r="W6" s="54">
        <f>SUM(F6:V6)</f>
        <v>3640.87</v>
      </c>
      <c r="X6" s="51">
        <v>1000</v>
      </c>
      <c r="Y6" s="52">
        <f>ROUND(IF((W6-R6)&gt;1500,(W6-R6-AA6-AB6-AD6-AE6)*0.15,IF((W6-R6)&lt;1500,(W6-R6-536.5-AA6-AB6-AD6-AE6)*0.15)),2)</f>
        <v>512.82</v>
      </c>
      <c r="Z6" s="51">
        <f>ROUND(((R6-AC6)*15%),2)</f>
        <v>0</v>
      </c>
      <c r="AA6" s="51">
        <f>ROUND(((W6-Q6-R6)*6.1%),2)</f>
        <v>222.09</v>
      </c>
      <c r="AB6" s="51">
        <f>ROUND(((Q6)*2%),2)</f>
        <v>0</v>
      </c>
      <c r="AC6" s="51">
        <f>ROUND(((R6)*2%),2)</f>
        <v>0</v>
      </c>
      <c r="AD6" s="51"/>
      <c r="AE6" s="51"/>
      <c r="AF6" s="51"/>
      <c r="AG6" s="53"/>
      <c r="AH6" s="53">
        <v>1905.96</v>
      </c>
      <c r="AI6" s="51"/>
      <c r="AJ6" s="54">
        <f>SUM(X6:AI6)</f>
        <v>3640.87</v>
      </c>
      <c r="AK6" s="54">
        <f>D6+W6-R6-X6-Y6-AA6-AB6-AD6-AE6-AF6-AG6-AH6</f>
        <v>0</v>
      </c>
      <c r="AL6" s="54">
        <f>E6+R6-Z6-AC6-AI6</f>
        <v>0</v>
      </c>
      <c r="AM6" s="72"/>
    </row>
    <row r="7" spans="1:39" s="65" customFormat="1" ht="12.75">
      <c r="A7" s="57" t="s">
        <v>26</v>
      </c>
      <c r="B7" s="53">
        <f>ТАБЕЛЬ!$AI$20</f>
        <v>15</v>
      </c>
      <c r="C7" s="51">
        <f>ТАБЕЛЬ!$AP$20</f>
        <v>121</v>
      </c>
      <c r="D7" s="51">
        <f>AK6</f>
        <v>0</v>
      </c>
      <c r="E7" s="51">
        <f>AL6</f>
        <v>0</v>
      </c>
      <c r="F7" s="51">
        <f>ROUND((B7/ТАБЕЛЬ!$B$1*$F$20),2)</f>
        <v>2105.71</v>
      </c>
      <c r="G7" s="51">
        <f>ROUND(($B7/ТАБЕЛЬ!$B$1*$G$20),2)</f>
        <v>64.29</v>
      </c>
      <c r="H7" s="51">
        <f>ROUND(($B7/ТАБЕЛЬ!$B$1*$H$20),2)</f>
        <v>542.5</v>
      </c>
      <c r="I7" s="51">
        <f>ROUND(($B7/ТАБЕЛЬ!$B$1*$I$20),2)</f>
        <v>0</v>
      </c>
      <c r="J7" s="51">
        <f>ROUND(($B7/ТАБЕЛЬ!$B$1*$J$20),2)</f>
        <v>210.57</v>
      </c>
      <c r="K7" s="51"/>
      <c r="L7" s="51"/>
      <c r="M7" s="51"/>
      <c r="N7" s="51">
        <f t="shared" si="0"/>
        <v>0</v>
      </c>
      <c r="O7" s="51">
        <f>126.61+61.96</f>
        <v>188.57</v>
      </c>
      <c r="P7" s="51">
        <v>1174.38</v>
      </c>
      <c r="Q7" s="51"/>
      <c r="R7" s="51"/>
      <c r="S7" s="55"/>
      <c r="T7" s="51"/>
      <c r="U7" s="51"/>
      <c r="V7" s="51"/>
      <c r="W7" s="54">
        <f aca="true" t="shared" si="1" ref="W7:W17">SUM(F7:V7)</f>
        <v>4286.02</v>
      </c>
      <c r="X7" s="51">
        <v>1000</v>
      </c>
      <c r="Y7" s="52">
        <f aca="true" t="shared" si="2" ref="Y7:Y17">ROUND(IF((W7-R7)&gt;1500,(W7-R7-AA7-AB7-AD7-AE7)*0.15,IF((W7-R7)&lt;1500,(W7-R7-536.5-AA7-AB7-AD7-AE7)*0.15)),2)</f>
        <v>603.69</v>
      </c>
      <c r="Z7" s="51">
        <f aca="true" t="shared" si="3" ref="Z7:Z17">ROUND(((R7-AC7)*15%),2)</f>
        <v>0</v>
      </c>
      <c r="AA7" s="51">
        <f>ROUND(((W7-Q7-R7)*6.1%),2)</f>
        <v>261.45</v>
      </c>
      <c r="AB7" s="51">
        <f aca="true" t="shared" si="4" ref="AB7:AC17">ROUND(((Q7)*2%),2)</f>
        <v>0</v>
      </c>
      <c r="AC7" s="51">
        <f t="shared" si="4"/>
        <v>0</v>
      </c>
      <c r="AD7" s="51"/>
      <c r="AE7" s="51"/>
      <c r="AF7" s="51"/>
      <c r="AG7" s="53"/>
      <c r="AH7" s="51">
        <v>1303.4</v>
      </c>
      <c r="AI7" s="51"/>
      <c r="AJ7" s="54">
        <f aca="true" t="shared" si="5" ref="AJ7:AJ17">SUM(X7:AI7)</f>
        <v>3168.54</v>
      </c>
      <c r="AK7" s="54">
        <f aca="true" t="shared" si="6" ref="AK7:AK17">D7+W7-R7-X7-Y7-AA7-AB7-AD7-AE7-AF7-AG7-AH7</f>
        <v>1117.4800000000005</v>
      </c>
      <c r="AL7" s="54">
        <f aca="true" t="shared" si="7" ref="AL7:AL17">E7+R7-Z7-AC7-AI7</f>
        <v>0</v>
      </c>
      <c r="AM7" s="72"/>
    </row>
    <row r="8" spans="1:39" s="65" customFormat="1" ht="12.75">
      <c r="A8" s="57" t="s">
        <v>55</v>
      </c>
      <c r="B8" s="53">
        <f>ТАБЕЛЬ!$AI$32</f>
        <v>21</v>
      </c>
      <c r="C8" s="51">
        <f>ТАБЕЛЬ!$AP$32</f>
        <v>0</v>
      </c>
      <c r="D8" s="51">
        <f aca="true" t="shared" si="8" ref="D8:E17">AK7</f>
        <v>1117.4800000000005</v>
      </c>
      <c r="E8" s="51">
        <f t="shared" si="8"/>
        <v>0</v>
      </c>
      <c r="F8" s="51">
        <f>ROUND((B8/ТАБЕЛЬ!$C$1*$F$20),2)</f>
        <v>2948</v>
      </c>
      <c r="G8" s="51">
        <f>ROUND(($B8/ТАБЕЛЬ!$C$1*$G$20),2)</f>
        <v>90</v>
      </c>
      <c r="H8" s="51">
        <f>ROUND(($B8/ТАБЕЛЬ!$C$1*$H$20),2)</f>
        <v>759.5</v>
      </c>
      <c r="I8" s="51">
        <f>ROUND(($B8/ТАБЕЛЬ!$C$1*$I$20),2)</f>
        <v>0</v>
      </c>
      <c r="J8" s="51">
        <f>ROUND(($B8/ТАБЕЛЬ!$C$1*$J$20),2)</f>
        <v>294.8</v>
      </c>
      <c r="K8" s="51"/>
      <c r="L8" s="51"/>
      <c r="M8" s="51"/>
      <c r="N8" s="51">
        <f t="shared" si="0"/>
        <v>0</v>
      </c>
      <c r="O8" s="51"/>
      <c r="P8" s="51"/>
      <c r="Q8" s="51"/>
      <c r="R8" s="51"/>
      <c r="S8" s="55"/>
      <c r="T8" s="51"/>
      <c r="U8" s="51"/>
      <c r="V8" s="51"/>
      <c r="W8" s="54">
        <f t="shared" si="1"/>
        <v>4092.3</v>
      </c>
      <c r="X8" s="51">
        <v>1000</v>
      </c>
      <c r="Y8" s="52">
        <f t="shared" si="2"/>
        <v>576.4</v>
      </c>
      <c r="Z8" s="51">
        <f t="shared" si="3"/>
        <v>0</v>
      </c>
      <c r="AA8" s="51">
        <f aca="true" t="shared" si="9" ref="AA8:AA16">ROUND(((W8-Q8-R8)*6.1%),2)</f>
        <v>249.63</v>
      </c>
      <c r="AB8" s="51">
        <f t="shared" si="4"/>
        <v>0</v>
      </c>
      <c r="AC8" s="51">
        <f t="shared" si="4"/>
        <v>0</v>
      </c>
      <c r="AD8" s="51"/>
      <c r="AE8" s="51"/>
      <c r="AF8" s="51"/>
      <c r="AG8" s="53"/>
      <c r="AH8" s="51">
        <v>1117.48</v>
      </c>
      <c r="AI8" s="51"/>
      <c r="AJ8" s="54">
        <f t="shared" si="5"/>
        <v>2943.51</v>
      </c>
      <c r="AK8" s="54">
        <f t="shared" si="6"/>
        <v>2266.2700000000004</v>
      </c>
      <c r="AL8" s="54">
        <f t="shared" si="7"/>
        <v>0</v>
      </c>
      <c r="AM8" s="72"/>
    </row>
    <row r="9" spans="1:39" s="65" customFormat="1" ht="12.75">
      <c r="A9" s="57" t="s">
        <v>56</v>
      </c>
      <c r="B9" s="53">
        <f>ТАБЕЛЬ!$AI$42</f>
        <v>0</v>
      </c>
      <c r="C9" s="51">
        <f>ТАБЕЛЬ!$AP$42</f>
        <v>0</v>
      </c>
      <c r="D9" s="51">
        <f t="shared" si="8"/>
        <v>2266.2700000000004</v>
      </c>
      <c r="E9" s="51">
        <f t="shared" si="8"/>
        <v>0</v>
      </c>
      <c r="F9" s="51">
        <f>ROUND((B9/ТАБЕЛЬ!$D$1*$F$20),2)</f>
        <v>0</v>
      </c>
      <c r="G9" s="51">
        <f>ROUND(($B9/ТАБЕЛЬ!$D$1*$G$20),2)</f>
        <v>0</v>
      </c>
      <c r="H9" s="51">
        <f>ROUND(($B9/ТАБЕЛЬ!$D$1*$H$20),2)</f>
        <v>0</v>
      </c>
      <c r="I9" s="51">
        <f>ROUND(($B9/ТАБЕЛЬ!$D$1*$I$20),2)</f>
        <v>0</v>
      </c>
      <c r="J9" s="51">
        <f>ROUND(($B9/ТАБЕЛЬ!$D$1*$J$20),2)</f>
        <v>0</v>
      </c>
      <c r="K9" s="51"/>
      <c r="L9" s="51"/>
      <c r="M9" s="51"/>
      <c r="N9" s="51">
        <f t="shared" si="0"/>
        <v>0</v>
      </c>
      <c r="O9" s="51"/>
      <c r="P9" s="51"/>
      <c r="Q9" s="51"/>
      <c r="R9" s="51"/>
      <c r="S9" s="51"/>
      <c r="T9" s="55"/>
      <c r="U9" s="51"/>
      <c r="V9" s="51"/>
      <c r="W9" s="54">
        <f t="shared" si="1"/>
        <v>0</v>
      </c>
      <c r="X9" s="51"/>
      <c r="Y9" s="52">
        <f t="shared" si="2"/>
        <v>-80.48</v>
      </c>
      <c r="Z9" s="51">
        <f t="shared" si="3"/>
        <v>0</v>
      </c>
      <c r="AA9" s="51">
        <f t="shared" si="9"/>
        <v>0</v>
      </c>
      <c r="AB9" s="51">
        <f t="shared" si="4"/>
        <v>0</v>
      </c>
      <c r="AC9" s="51">
        <f t="shared" si="4"/>
        <v>0</v>
      </c>
      <c r="AD9" s="51"/>
      <c r="AE9" s="51"/>
      <c r="AF9" s="51"/>
      <c r="AG9" s="53"/>
      <c r="AH9" s="51"/>
      <c r="AI9" s="51"/>
      <c r="AJ9" s="54">
        <f t="shared" si="5"/>
        <v>-80.48</v>
      </c>
      <c r="AK9" s="54">
        <f t="shared" si="6"/>
        <v>2346.7500000000005</v>
      </c>
      <c r="AL9" s="54">
        <f t="shared" si="7"/>
        <v>0</v>
      </c>
      <c r="AM9" s="72"/>
    </row>
    <row r="10" spans="1:39" s="65" customFormat="1" ht="12.75">
      <c r="A10" s="57" t="s">
        <v>57</v>
      </c>
      <c r="B10" s="53">
        <f>ТАБЕЛЬ!$AI$52</f>
        <v>0</v>
      </c>
      <c r="C10" s="51">
        <f>ТАБЕЛЬ!$AP$52</f>
        <v>0</v>
      </c>
      <c r="D10" s="51">
        <f t="shared" si="8"/>
        <v>2346.7500000000005</v>
      </c>
      <c r="E10" s="51">
        <f t="shared" si="8"/>
        <v>0</v>
      </c>
      <c r="F10" s="51">
        <f>ROUND((B10/ТАБЕЛЬ!$E$1*$F$20),2)</f>
        <v>0</v>
      </c>
      <c r="G10" s="51">
        <f>ROUND(($B10/ТАБЕЛЬ!$E$1*$G$20),2)</f>
        <v>0</v>
      </c>
      <c r="H10" s="51">
        <f>ROUND(($B10/ТАБЕЛЬ!$E$1*$H$20),2)</f>
        <v>0</v>
      </c>
      <c r="I10" s="51">
        <f>ROUND(($B10/ТАБЕЛЬ!$E$1*$I$20),2)</f>
        <v>0</v>
      </c>
      <c r="J10" s="51">
        <f>ROUND(($B10/ТАБЕЛЬ!$E$1*$J$20),2)</f>
        <v>0</v>
      </c>
      <c r="K10" s="51"/>
      <c r="L10" s="51"/>
      <c r="M10" s="51"/>
      <c r="N10" s="51">
        <f t="shared" si="0"/>
        <v>0</v>
      </c>
      <c r="O10" s="51"/>
      <c r="P10" s="51"/>
      <c r="Q10" s="51"/>
      <c r="R10" s="51"/>
      <c r="S10" s="51"/>
      <c r="T10" s="55"/>
      <c r="U10" s="51"/>
      <c r="V10" s="51"/>
      <c r="W10" s="54">
        <f t="shared" si="1"/>
        <v>0</v>
      </c>
      <c r="X10" s="51"/>
      <c r="Y10" s="52">
        <f t="shared" si="2"/>
        <v>-80.48</v>
      </c>
      <c r="Z10" s="51">
        <f t="shared" si="3"/>
        <v>0</v>
      </c>
      <c r="AA10" s="51">
        <f t="shared" si="9"/>
        <v>0</v>
      </c>
      <c r="AB10" s="51">
        <f t="shared" si="4"/>
        <v>0</v>
      </c>
      <c r="AC10" s="51">
        <f t="shared" si="4"/>
        <v>0</v>
      </c>
      <c r="AD10" s="51"/>
      <c r="AE10" s="51"/>
      <c r="AF10" s="51"/>
      <c r="AG10" s="53"/>
      <c r="AH10" s="51"/>
      <c r="AI10" s="51"/>
      <c r="AJ10" s="54">
        <f t="shared" si="5"/>
        <v>-80.48</v>
      </c>
      <c r="AK10" s="54">
        <f t="shared" si="6"/>
        <v>2427.2300000000005</v>
      </c>
      <c r="AL10" s="54">
        <f t="shared" si="7"/>
        <v>0</v>
      </c>
      <c r="AM10" s="72"/>
    </row>
    <row r="11" spans="1:39" s="65" customFormat="1" ht="12.75">
      <c r="A11" s="57" t="s">
        <v>58</v>
      </c>
      <c r="B11" s="53">
        <f>ТАБЕЛЬ!$AI$62</f>
        <v>0</v>
      </c>
      <c r="C11" s="51">
        <f>ТАБЕЛЬ!$AP$62</f>
        <v>0</v>
      </c>
      <c r="D11" s="51">
        <f t="shared" si="8"/>
        <v>2427.2300000000005</v>
      </c>
      <c r="E11" s="51">
        <f t="shared" si="8"/>
        <v>0</v>
      </c>
      <c r="F11" s="51">
        <f>ROUND((B11/ТАБЕЛЬ!$F$1*$F$20),2)</f>
        <v>0</v>
      </c>
      <c r="G11" s="51">
        <f>ROUND(($B11/ТАБЕЛЬ!$F$1*$G$20),2)</f>
        <v>0</v>
      </c>
      <c r="H11" s="51">
        <f>ROUND(($B11/ТАБЕЛЬ!$F$1*$H$20),2)</f>
        <v>0</v>
      </c>
      <c r="I11" s="51">
        <f>ROUND(($B11/ТАБЕЛЬ!$F$1*$I$20),2)</f>
        <v>0</v>
      </c>
      <c r="J11" s="51">
        <f>ROUND(($B11/ТАБЕЛЬ!$F$1*$J$20),2)</f>
        <v>0</v>
      </c>
      <c r="K11" s="51"/>
      <c r="L11" s="51"/>
      <c r="M11" s="51"/>
      <c r="N11" s="51">
        <f t="shared" si="0"/>
        <v>0</v>
      </c>
      <c r="O11" s="51"/>
      <c r="P11" s="51"/>
      <c r="Q11" s="51"/>
      <c r="R11" s="51"/>
      <c r="S11" s="51"/>
      <c r="T11" s="51"/>
      <c r="U11" s="51"/>
      <c r="V11" s="51"/>
      <c r="W11" s="54">
        <f t="shared" si="1"/>
        <v>0</v>
      </c>
      <c r="X11" s="51"/>
      <c r="Y11" s="52">
        <f t="shared" si="2"/>
        <v>-80.48</v>
      </c>
      <c r="Z11" s="51">
        <f t="shared" si="3"/>
        <v>0</v>
      </c>
      <c r="AA11" s="51">
        <f t="shared" si="9"/>
        <v>0</v>
      </c>
      <c r="AB11" s="51">
        <f t="shared" si="4"/>
        <v>0</v>
      </c>
      <c r="AC11" s="51">
        <f t="shared" si="4"/>
        <v>0</v>
      </c>
      <c r="AD11" s="51"/>
      <c r="AE11" s="51"/>
      <c r="AF11" s="51"/>
      <c r="AG11" s="53"/>
      <c r="AH11" s="51"/>
      <c r="AI11" s="51"/>
      <c r="AJ11" s="54">
        <f t="shared" si="5"/>
        <v>-80.48</v>
      </c>
      <c r="AK11" s="54">
        <f t="shared" si="6"/>
        <v>2507.7100000000005</v>
      </c>
      <c r="AL11" s="54">
        <f t="shared" si="7"/>
        <v>0</v>
      </c>
      <c r="AM11" s="72"/>
    </row>
    <row r="12" spans="1:39" s="65" customFormat="1" ht="12.75">
      <c r="A12" s="57" t="s">
        <v>59</v>
      </c>
      <c r="B12" s="53">
        <f>ТАБЕЛЬ!$AI$72</f>
        <v>0</v>
      </c>
      <c r="C12" s="51">
        <f>ТАБЕЛЬ!$AP$72</f>
        <v>0</v>
      </c>
      <c r="D12" s="51">
        <f t="shared" si="8"/>
        <v>2507.7100000000005</v>
      </c>
      <c r="E12" s="51">
        <f t="shared" si="8"/>
        <v>0</v>
      </c>
      <c r="F12" s="51">
        <f>ROUND((B12/ТАБЕЛЬ!$G$1*$F$20),2)</f>
        <v>0</v>
      </c>
      <c r="G12" s="51">
        <f>ROUND(($B12/ТАБЕЛЬ!$G$1*$G$20),2)</f>
        <v>0</v>
      </c>
      <c r="H12" s="51">
        <f>ROUND(($B12/ТАБЕЛЬ!$G$1*$H$20),2)</f>
        <v>0</v>
      </c>
      <c r="I12" s="51">
        <f>ROUND(($B12/ТАБЕЛЬ!$G$1*$I$20),2)</f>
        <v>0</v>
      </c>
      <c r="J12" s="51">
        <f>ROUND(($B12/ТАБЕЛЬ!$G$1*$J$20),2)</f>
        <v>0</v>
      </c>
      <c r="K12" s="51"/>
      <c r="L12" s="51"/>
      <c r="M12" s="51"/>
      <c r="N12" s="51">
        <f t="shared" si="0"/>
        <v>0</v>
      </c>
      <c r="O12" s="51"/>
      <c r="P12" s="51"/>
      <c r="Q12" s="51"/>
      <c r="R12" s="51"/>
      <c r="S12" s="51"/>
      <c r="T12" s="55"/>
      <c r="U12" s="51"/>
      <c r="V12" s="51"/>
      <c r="W12" s="54">
        <f t="shared" si="1"/>
        <v>0</v>
      </c>
      <c r="X12" s="51"/>
      <c r="Y12" s="52">
        <f t="shared" si="2"/>
        <v>-80.48</v>
      </c>
      <c r="Z12" s="51">
        <f t="shared" si="3"/>
        <v>0</v>
      </c>
      <c r="AA12" s="51">
        <f t="shared" si="9"/>
        <v>0</v>
      </c>
      <c r="AB12" s="51">
        <f t="shared" si="4"/>
        <v>0</v>
      </c>
      <c r="AC12" s="51">
        <f t="shared" si="4"/>
        <v>0</v>
      </c>
      <c r="AD12" s="51"/>
      <c r="AE12" s="51"/>
      <c r="AF12" s="51"/>
      <c r="AG12" s="53"/>
      <c r="AH12" s="51"/>
      <c r="AI12" s="51"/>
      <c r="AJ12" s="54">
        <f t="shared" si="5"/>
        <v>-80.48</v>
      </c>
      <c r="AK12" s="54">
        <f t="shared" si="6"/>
        <v>2588.1900000000005</v>
      </c>
      <c r="AL12" s="54">
        <f t="shared" si="7"/>
        <v>0</v>
      </c>
      <c r="AM12" s="72"/>
    </row>
    <row r="13" spans="1:39" s="65" customFormat="1" ht="12.75">
      <c r="A13" s="57" t="s">
        <v>60</v>
      </c>
      <c r="B13" s="53">
        <f>ТАБЕЛЬ!$AI$83</f>
        <v>0</v>
      </c>
      <c r="C13" s="51">
        <f>ТАБЕЛЬ!$AP$83</f>
        <v>0</v>
      </c>
      <c r="D13" s="51">
        <f t="shared" si="8"/>
        <v>2588.1900000000005</v>
      </c>
      <c r="E13" s="51">
        <f t="shared" si="8"/>
        <v>0</v>
      </c>
      <c r="F13" s="51">
        <f>ROUND((B13/ТАБЕЛЬ!$H$1*$F$20),2)</f>
        <v>0</v>
      </c>
      <c r="G13" s="51">
        <f>ROUND(($B13/ТАБЕЛЬ!$H$1*$G$20),2)</f>
        <v>0</v>
      </c>
      <c r="H13" s="51">
        <f>ROUND(($B13/ТАБЕЛЬ!$H$1*$H$20),2)</f>
        <v>0</v>
      </c>
      <c r="I13" s="51">
        <f>ROUND(($B13/ТАБЕЛЬ!$H$1*$I$20),2)</f>
        <v>0</v>
      </c>
      <c r="J13" s="51">
        <f>ROUND(($B13/ТАБЕЛЬ!$H$1*$J$20),2)</f>
        <v>0</v>
      </c>
      <c r="K13" s="51"/>
      <c r="L13" s="51"/>
      <c r="M13" s="51"/>
      <c r="N13" s="51">
        <f t="shared" si="0"/>
        <v>0</v>
      </c>
      <c r="O13" s="51"/>
      <c r="P13" s="51"/>
      <c r="Q13" s="51"/>
      <c r="R13" s="51"/>
      <c r="S13" s="51"/>
      <c r="T13" s="55"/>
      <c r="U13" s="51"/>
      <c r="V13" s="51"/>
      <c r="W13" s="54">
        <f t="shared" si="1"/>
        <v>0</v>
      </c>
      <c r="X13" s="51"/>
      <c r="Y13" s="52">
        <f t="shared" si="2"/>
        <v>-80.48</v>
      </c>
      <c r="Z13" s="51">
        <f t="shared" si="3"/>
        <v>0</v>
      </c>
      <c r="AA13" s="51">
        <f t="shared" si="9"/>
        <v>0</v>
      </c>
      <c r="AB13" s="51">
        <f t="shared" si="4"/>
        <v>0</v>
      </c>
      <c r="AC13" s="51">
        <f t="shared" si="4"/>
        <v>0</v>
      </c>
      <c r="AD13" s="51"/>
      <c r="AE13" s="51"/>
      <c r="AF13" s="51"/>
      <c r="AG13" s="53"/>
      <c r="AH13" s="51"/>
      <c r="AI13" s="51"/>
      <c r="AJ13" s="54">
        <f t="shared" si="5"/>
        <v>-80.48</v>
      </c>
      <c r="AK13" s="54">
        <f t="shared" si="6"/>
        <v>2668.6700000000005</v>
      </c>
      <c r="AL13" s="54">
        <f t="shared" si="7"/>
        <v>0</v>
      </c>
      <c r="AM13" s="72"/>
    </row>
    <row r="14" spans="1:39" s="65" customFormat="1" ht="12.75">
      <c r="A14" s="57" t="s">
        <v>61</v>
      </c>
      <c r="B14" s="53">
        <f>ТАБЕЛЬ!$AI$94</f>
        <v>0</v>
      </c>
      <c r="C14" s="51">
        <f>ТАБЕЛЬ!$AP$94</f>
        <v>0</v>
      </c>
      <c r="D14" s="51">
        <f t="shared" si="8"/>
        <v>2668.6700000000005</v>
      </c>
      <c r="E14" s="51">
        <f t="shared" si="8"/>
        <v>0</v>
      </c>
      <c r="F14" s="51">
        <f>ROUND((B14/ТАБЕЛЬ!$I$1*$F$20),2)</f>
        <v>0</v>
      </c>
      <c r="G14" s="51">
        <f>ROUND(($B14/ТАБЕЛЬ!$I$1*$G$20),2)</f>
        <v>0</v>
      </c>
      <c r="H14" s="51">
        <f>ROUND(($B14/ТАБЕЛЬ!$I$1*$H$20),2)</f>
        <v>0</v>
      </c>
      <c r="I14" s="51">
        <f>ROUND(($B14/ТАБЕЛЬ!$I$1*$I$20),2)</f>
        <v>0</v>
      </c>
      <c r="J14" s="51">
        <f>ROUND(($B14/ТАБЕЛЬ!$I$1*$J$20),2)</f>
        <v>0</v>
      </c>
      <c r="K14" s="51"/>
      <c r="L14" s="51"/>
      <c r="M14" s="51"/>
      <c r="N14" s="51">
        <f t="shared" si="0"/>
        <v>0</v>
      </c>
      <c r="O14" s="51"/>
      <c r="P14" s="51"/>
      <c r="Q14" s="51"/>
      <c r="R14" s="51"/>
      <c r="S14" s="55"/>
      <c r="T14" s="51"/>
      <c r="U14" s="51"/>
      <c r="V14" s="51"/>
      <c r="W14" s="54">
        <f t="shared" si="1"/>
        <v>0</v>
      </c>
      <c r="X14" s="51"/>
      <c r="Y14" s="52">
        <f t="shared" si="2"/>
        <v>-80.48</v>
      </c>
      <c r="Z14" s="51">
        <f t="shared" si="3"/>
        <v>0</v>
      </c>
      <c r="AA14" s="51">
        <f t="shared" si="9"/>
        <v>0</v>
      </c>
      <c r="AB14" s="51">
        <f t="shared" si="4"/>
        <v>0</v>
      </c>
      <c r="AC14" s="51">
        <f t="shared" si="4"/>
        <v>0</v>
      </c>
      <c r="AD14" s="51"/>
      <c r="AE14" s="51"/>
      <c r="AF14" s="51"/>
      <c r="AG14" s="53"/>
      <c r="AH14" s="51"/>
      <c r="AI14" s="51"/>
      <c r="AJ14" s="54">
        <f t="shared" si="5"/>
        <v>-80.48</v>
      </c>
      <c r="AK14" s="54">
        <f t="shared" si="6"/>
        <v>2749.1500000000005</v>
      </c>
      <c r="AL14" s="54">
        <f t="shared" si="7"/>
        <v>0</v>
      </c>
      <c r="AM14" s="72"/>
    </row>
    <row r="15" spans="1:39" s="65" customFormat="1" ht="12.75">
      <c r="A15" s="57" t="s">
        <v>62</v>
      </c>
      <c r="B15" s="53">
        <f>ТАБЕЛЬ!$AI$105</f>
        <v>0</v>
      </c>
      <c r="C15" s="51">
        <f>ТАБЕЛЬ!$AP$105</f>
        <v>0</v>
      </c>
      <c r="D15" s="51">
        <f t="shared" si="8"/>
        <v>2749.1500000000005</v>
      </c>
      <c r="E15" s="51">
        <f t="shared" si="8"/>
        <v>0</v>
      </c>
      <c r="F15" s="51">
        <f>ROUND((B15/ТАБЕЛЬ!$J$1*$F$20),2)</f>
        <v>0</v>
      </c>
      <c r="G15" s="51">
        <f>ROUND(($B15/ТАБЕЛЬ!$J$1*$G$20),2)</f>
        <v>0</v>
      </c>
      <c r="H15" s="51">
        <f>ROUND(($B15/ТАБЕЛЬ!$J$1*$H$20),2)</f>
        <v>0</v>
      </c>
      <c r="I15" s="51">
        <f>ROUND(($B15/ТАБЕЛЬ!$J$1*$I$20),2)</f>
        <v>0</v>
      </c>
      <c r="J15" s="51">
        <f>ROUND(($B15/ТАБЕЛЬ!$J$1*$J$20),2)</f>
        <v>0</v>
      </c>
      <c r="K15" s="51"/>
      <c r="L15" s="51"/>
      <c r="M15" s="51"/>
      <c r="N15" s="51">
        <f t="shared" si="0"/>
        <v>0</v>
      </c>
      <c r="O15" s="51"/>
      <c r="P15" s="51"/>
      <c r="Q15" s="51"/>
      <c r="R15" s="51"/>
      <c r="S15" s="51"/>
      <c r="T15" s="55"/>
      <c r="U15" s="51"/>
      <c r="V15" s="51"/>
      <c r="W15" s="54">
        <f t="shared" si="1"/>
        <v>0</v>
      </c>
      <c r="X15" s="51"/>
      <c r="Y15" s="52">
        <f t="shared" si="2"/>
        <v>-80.48</v>
      </c>
      <c r="Z15" s="51">
        <f t="shared" si="3"/>
        <v>0</v>
      </c>
      <c r="AA15" s="51">
        <f t="shared" si="9"/>
        <v>0</v>
      </c>
      <c r="AB15" s="51">
        <f t="shared" si="4"/>
        <v>0</v>
      </c>
      <c r="AC15" s="51">
        <f t="shared" si="4"/>
        <v>0</v>
      </c>
      <c r="AD15" s="51"/>
      <c r="AE15" s="51"/>
      <c r="AF15" s="51"/>
      <c r="AG15" s="53"/>
      <c r="AH15" s="51"/>
      <c r="AI15" s="51"/>
      <c r="AJ15" s="54">
        <f t="shared" si="5"/>
        <v>-80.48</v>
      </c>
      <c r="AK15" s="54">
        <f t="shared" si="6"/>
        <v>2829.6300000000006</v>
      </c>
      <c r="AL15" s="54">
        <f t="shared" si="7"/>
        <v>0</v>
      </c>
      <c r="AM15" s="72"/>
    </row>
    <row r="16" spans="1:39" s="65" customFormat="1" ht="12.75">
      <c r="A16" s="57" t="s">
        <v>63</v>
      </c>
      <c r="B16" s="53">
        <f>ТАБЕЛЬ!$AI$117</f>
        <v>0</v>
      </c>
      <c r="C16" s="51">
        <f>ТАБЕЛЬ!$AP$117</f>
        <v>0</v>
      </c>
      <c r="D16" s="51">
        <f t="shared" si="8"/>
        <v>2829.6300000000006</v>
      </c>
      <c r="E16" s="51">
        <f t="shared" si="8"/>
        <v>0</v>
      </c>
      <c r="F16" s="51">
        <f>ROUND((B16/ТАБЕЛЬ!$K$1*$F$20),2)</f>
        <v>0</v>
      </c>
      <c r="G16" s="51">
        <f>ROUND(($B16/ТАБЕЛЬ!$K$1*$G$20),2)</f>
        <v>0</v>
      </c>
      <c r="H16" s="51">
        <f>ROUND(($B16/ТАБЕЛЬ!$K$1*$H$20),2)</f>
        <v>0</v>
      </c>
      <c r="I16" s="51">
        <f>ROUND(($B16/ТАБЕЛЬ!$K$1*$I$20),2)</f>
        <v>0</v>
      </c>
      <c r="J16" s="51">
        <f>ROUND(($B16/ТАБЕЛЬ!$K$1*$J$20),2)</f>
        <v>0</v>
      </c>
      <c r="K16" s="51"/>
      <c r="L16" s="51"/>
      <c r="M16" s="51"/>
      <c r="N16" s="51">
        <f t="shared" si="0"/>
        <v>0</v>
      </c>
      <c r="O16" s="51"/>
      <c r="P16" s="51"/>
      <c r="Q16" s="51"/>
      <c r="R16" s="51"/>
      <c r="S16" s="55"/>
      <c r="T16" s="51"/>
      <c r="U16" s="51"/>
      <c r="V16" s="51"/>
      <c r="W16" s="54">
        <f t="shared" si="1"/>
        <v>0</v>
      </c>
      <c r="X16" s="51"/>
      <c r="Y16" s="52">
        <f t="shared" si="2"/>
        <v>-80.48</v>
      </c>
      <c r="Z16" s="51">
        <f t="shared" si="3"/>
        <v>0</v>
      </c>
      <c r="AA16" s="51">
        <f t="shared" si="9"/>
        <v>0</v>
      </c>
      <c r="AB16" s="51">
        <f t="shared" si="4"/>
        <v>0</v>
      </c>
      <c r="AC16" s="51">
        <f t="shared" si="4"/>
        <v>0</v>
      </c>
      <c r="AD16" s="51"/>
      <c r="AE16" s="51"/>
      <c r="AF16" s="51"/>
      <c r="AG16" s="53"/>
      <c r="AH16" s="51"/>
      <c r="AI16" s="51"/>
      <c r="AJ16" s="54">
        <f t="shared" si="5"/>
        <v>-80.48</v>
      </c>
      <c r="AK16" s="54">
        <f t="shared" si="6"/>
        <v>2910.1100000000006</v>
      </c>
      <c r="AL16" s="54">
        <f t="shared" si="7"/>
        <v>0</v>
      </c>
      <c r="AM16" s="72"/>
    </row>
    <row r="17" spans="1:39" s="65" customFormat="1" ht="12.75">
      <c r="A17" s="57" t="s">
        <v>64</v>
      </c>
      <c r="B17" s="53">
        <f>ТАБЕЛЬ!$AI$129</f>
        <v>0</v>
      </c>
      <c r="C17" s="51">
        <f>ТАБЕЛЬ!$AP$129</f>
        <v>0</v>
      </c>
      <c r="D17" s="51">
        <f t="shared" si="8"/>
        <v>2910.1100000000006</v>
      </c>
      <c r="E17" s="51">
        <f t="shared" si="8"/>
        <v>0</v>
      </c>
      <c r="F17" s="51">
        <f>ROUND((B17/ТАБЕЛЬ!$L$1*$F$20),2)</f>
        <v>0</v>
      </c>
      <c r="G17" s="51">
        <f>ROUND(($B17/ТАБЕЛЬ!$L$1*$G$20),2)</f>
        <v>0</v>
      </c>
      <c r="H17" s="51">
        <f>ROUND(($B17/ТАБЕЛЬ!$L$1*$H$20),2)</f>
        <v>0</v>
      </c>
      <c r="I17" s="51">
        <f>ROUND(($B17/ТАБЕЛЬ!$L$1*$I$20),2)</f>
        <v>0</v>
      </c>
      <c r="J17" s="51">
        <f>ROUND(($B17/ТАБЕЛЬ!$L$1*$J$20),2)</f>
        <v>0</v>
      </c>
      <c r="K17" s="51"/>
      <c r="L17" s="51"/>
      <c r="M17" s="51"/>
      <c r="N17" s="51">
        <f t="shared" si="0"/>
        <v>0</v>
      </c>
      <c r="O17" s="51"/>
      <c r="P17" s="51"/>
      <c r="Q17" s="51"/>
      <c r="R17" s="51"/>
      <c r="S17" s="51"/>
      <c r="T17" s="55"/>
      <c r="U17" s="51"/>
      <c r="V17" s="51"/>
      <c r="W17" s="54">
        <f t="shared" si="1"/>
        <v>0</v>
      </c>
      <c r="X17" s="51"/>
      <c r="Y17" s="52">
        <f t="shared" si="2"/>
        <v>-80.48</v>
      </c>
      <c r="Z17" s="51">
        <f t="shared" si="3"/>
        <v>0</v>
      </c>
      <c r="AA17" s="51">
        <f>ROUND(((W17-Q17-R17)*6.1%),2)</f>
        <v>0</v>
      </c>
      <c r="AB17" s="51">
        <f t="shared" si="4"/>
        <v>0</v>
      </c>
      <c r="AC17" s="51">
        <f t="shared" si="4"/>
        <v>0</v>
      </c>
      <c r="AD17" s="51"/>
      <c r="AE17" s="51"/>
      <c r="AF17" s="51"/>
      <c r="AG17" s="53"/>
      <c r="AH17" s="51"/>
      <c r="AI17" s="51"/>
      <c r="AJ17" s="54">
        <f t="shared" si="5"/>
        <v>-80.48</v>
      </c>
      <c r="AK17" s="54">
        <f t="shared" si="6"/>
        <v>2990.5900000000006</v>
      </c>
      <c r="AL17" s="54">
        <f t="shared" si="7"/>
        <v>0</v>
      </c>
      <c r="AM17" s="72"/>
    </row>
    <row r="18" spans="1:39" s="79" customFormat="1" ht="12.75">
      <c r="A18" s="81" t="s">
        <v>12</v>
      </c>
      <c r="B18" s="82">
        <f>SUM(B6:B17)</f>
        <v>54</v>
      </c>
      <c r="C18" s="73">
        <f>SUM(C6:C17)</f>
        <v>263.3</v>
      </c>
      <c r="D18" s="73">
        <f>SUM(D6:D17)</f>
        <v>24411.190000000006</v>
      </c>
      <c r="E18" s="73">
        <f>SUM(E6:E17)</f>
        <v>0</v>
      </c>
      <c r="F18" s="73">
        <f aca="true" t="shared" si="10" ref="F18:V18">SUM(F6:F17)</f>
        <v>7706.91</v>
      </c>
      <c r="G18" s="73">
        <f t="shared" si="10"/>
        <v>235.29000000000002</v>
      </c>
      <c r="H18" s="73">
        <f t="shared" si="10"/>
        <v>1985.55</v>
      </c>
      <c r="I18" s="73">
        <f t="shared" si="10"/>
        <v>0</v>
      </c>
      <c r="J18" s="73">
        <f t="shared" si="10"/>
        <v>261.7</v>
      </c>
      <c r="K18" s="73"/>
      <c r="L18" s="73"/>
      <c r="M18" s="73"/>
      <c r="N18" s="73">
        <f t="shared" si="10"/>
        <v>0</v>
      </c>
      <c r="O18" s="73">
        <f t="shared" si="10"/>
        <v>253.22</v>
      </c>
      <c r="P18" s="73">
        <f t="shared" si="10"/>
        <v>1576.52</v>
      </c>
      <c r="Q18" s="73">
        <f t="shared" si="10"/>
        <v>0</v>
      </c>
      <c r="R18" s="73">
        <f t="shared" si="10"/>
        <v>0</v>
      </c>
      <c r="S18" s="73">
        <f t="shared" si="10"/>
        <v>0</v>
      </c>
      <c r="T18" s="73">
        <f t="shared" si="10"/>
        <v>0</v>
      </c>
      <c r="U18" s="73">
        <f t="shared" si="10"/>
        <v>0</v>
      </c>
      <c r="V18" s="73">
        <f t="shared" si="10"/>
        <v>0</v>
      </c>
      <c r="W18" s="73">
        <f aca="true" t="shared" si="11" ref="W18:AB18">SUM(W6:W17)</f>
        <v>12019.19</v>
      </c>
      <c r="X18" s="73">
        <f t="shared" si="11"/>
        <v>3000</v>
      </c>
      <c r="Y18" s="73">
        <f t="shared" si="11"/>
        <v>968.5900000000001</v>
      </c>
      <c r="Z18" s="73">
        <f t="shared" si="11"/>
        <v>0</v>
      </c>
      <c r="AA18" s="73">
        <f t="shared" si="11"/>
        <v>733.17</v>
      </c>
      <c r="AB18" s="73">
        <f t="shared" si="11"/>
        <v>0</v>
      </c>
      <c r="AC18" s="73">
        <f>SUM(AC6:AC17)</f>
        <v>0</v>
      </c>
      <c r="AD18" s="73"/>
      <c r="AE18" s="73"/>
      <c r="AF18" s="73"/>
      <c r="AG18" s="73"/>
      <c r="AH18" s="73">
        <f>SUM(AH6:AH17)</f>
        <v>4326.84</v>
      </c>
      <c r="AI18" s="73">
        <f>SUM(AI6:AI17)</f>
        <v>0</v>
      </c>
      <c r="AJ18" s="73">
        <f>SUM(AJ6:AJ17)</f>
        <v>9028.600000000004</v>
      </c>
      <c r="AK18" s="73">
        <f>SUM(AK6:AK17)</f>
        <v>27401.780000000006</v>
      </c>
      <c r="AL18" s="73">
        <f>SUM(AL6:AL17)</f>
        <v>0</v>
      </c>
      <c r="AM18" s="72"/>
    </row>
    <row r="19" spans="1:34" s="65" customFormat="1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03"/>
      <c r="Q19" s="103"/>
      <c r="W19" s="83"/>
      <c r="AA19" s="182"/>
      <c r="AG19" s="181"/>
      <c r="AH19" s="181"/>
    </row>
    <row r="20" spans="1:34" s="80" customFormat="1" ht="14.25">
      <c r="A20" s="78" t="s">
        <v>32</v>
      </c>
      <c r="B20" s="78"/>
      <c r="C20" s="78"/>
      <c r="D20" s="78"/>
      <c r="E20" s="78"/>
      <c r="F20" s="78">
        <v>2948</v>
      </c>
      <c r="G20" s="78">
        <v>90</v>
      </c>
      <c r="H20" s="78">
        <f>ROUND(((F20+G20)*25/100),2)</f>
        <v>759.5</v>
      </c>
      <c r="I20" s="78">
        <f>ROUND(((F20+G20+H20)*0/100),2)</f>
        <v>0</v>
      </c>
      <c r="J20" s="78">
        <f>ROUND((F20*10/100),2)</f>
        <v>294.8</v>
      </c>
      <c r="K20" s="61"/>
      <c r="L20" s="61"/>
      <c r="M20" s="61"/>
      <c r="N20" s="61"/>
      <c r="O20" s="61"/>
      <c r="P20" s="61"/>
      <c r="Q20" s="70"/>
      <c r="R20" s="117"/>
      <c r="AA20" s="182"/>
      <c r="AG20" s="181"/>
      <c r="AH20" s="181"/>
    </row>
    <row r="21" spans="2:31" s="61" customFormat="1" ht="12.7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70"/>
      <c r="AA21" s="70"/>
      <c r="AB21" s="70"/>
      <c r="AC21" s="70"/>
      <c r="AD21" s="70"/>
      <c r="AE21" s="70"/>
    </row>
    <row r="22" spans="1:34" s="61" customFormat="1" ht="15">
      <c r="A22" s="91" t="s">
        <v>70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3">
        <f>W6+W7+W8</f>
        <v>12019.19</v>
      </c>
      <c r="X22" s="74"/>
      <c r="Y22" s="340">
        <f>Y6+Z6+Y7+Z7+Y8+Z8</f>
        <v>1692.9100000000003</v>
      </c>
      <c r="Z22" s="341"/>
      <c r="AG22" s="63"/>
      <c r="AH22" s="63"/>
    </row>
    <row r="23" spans="1:34" s="61" customFormat="1" ht="15">
      <c r="A23" s="91" t="s">
        <v>71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93">
        <f>W9+W10+W11</f>
        <v>0</v>
      </c>
      <c r="X23" s="75"/>
      <c r="Y23" s="340">
        <f>Y9+Z9+Y10+Z10+Y11+Z11</f>
        <v>-241.44</v>
      </c>
      <c r="Z23" s="341"/>
      <c r="AG23" s="63"/>
      <c r="AH23" s="63"/>
    </row>
    <row r="24" spans="1:34" s="61" customFormat="1" ht="15">
      <c r="A24" s="91" t="s">
        <v>72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  <c r="V24" s="75"/>
      <c r="W24" s="93">
        <f>W12+W13+W14</f>
        <v>0</v>
      </c>
      <c r="X24" s="75"/>
      <c r="Y24" s="340">
        <f>Y12+Y13+Y14+Z12+Z13+Z14</f>
        <v>-241.44</v>
      </c>
      <c r="Z24" s="341"/>
      <c r="AG24" s="63"/>
      <c r="AH24" s="63"/>
    </row>
    <row r="25" spans="1:34" s="61" customFormat="1" ht="15">
      <c r="A25" s="91" t="s">
        <v>73</v>
      </c>
      <c r="B25" s="92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93">
        <f>W15+W16+W17</f>
        <v>0</v>
      </c>
      <c r="X25" s="75"/>
      <c r="Y25" s="340">
        <f>Y15+Z15+Y16+Z16+Y17+Z17</f>
        <v>-241.44</v>
      </c>
      <c r="Z25" s="341"/>
      <c r="AG25" s="63"/>
      <c r="AH25" s="63"/>
    </row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</sheetData>
  <sheetProtection/>
  <mergeCells count="30">
    <mergeCell ref="AK4:AL4"/>
    <mergeCell ref="AA4:AE4"/>
    <mergeCell ref="V4:V5"/>
    <mergeCell ref="W4:W5"/>
    <mergeCell ref="X4:X5"/>
    <mergeCell ref="Y4:Z4"/>
    <mergeCell ref="AM4:AM5"/>
    <mergeCell ref="AF4:AF5"/>
    <mergeCell ref="AG4:AG5"/>
    <mergeCell ref="AJ4:AJ5"/>
    <mergeCell ref="AH4:AI4"/>
    <mergeCell ref="I4:I5"/>
    <mergeCell ref="J4:J5"/>
    <mergeCell ref="D4:E4"/>
    <mergeCell ref="U4:U5"/>
    <mergeCell ref="Q4:R4"/>
    <mergeCell ref="S4:T4"/>
    <mergeCell ref="N4:N5"/>
    <mergeCell ref="O4:O5"/>
    <mergeCell ref="P4:P5"/>
    <mergeCell ref="Y22:Z22"/>
    <mergeCell ref="Y23:Z23"/>
    <mergeCell ref="Y24:Z24"/>
    <mergeCell ref="Y25:Z25"/>
    <mergeCell ref="K4:M4"/>
    <mergeCell ref="A4:A5"/>
    <mergeCell ref="B4:C4"/>
    <mergeCell ref="F4:F5"/>
    <mergeCell ref="G4:G5"/>
    <mergeCell ref="H4:H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BH15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11" sqref="F11"/>
    </sheetView>
  </sheetViews>
  <sheetFormatPr defaultColWidth="9.00390625" defaultRowHeight="12.75"/>
  <cols>
    <col min="1" max="1" width="10.625" style="0" customWidth="1"/>
    <col min="3" max="3" width="10.375" style="0" customWidth="1"/>
    <col min="4" max="4" width="11.25390625" style="0" customWidth="1"/>
    <col min="5" max="5" width="10.375" style="0" customWidth="1"/>
    <col min="6" max="6" width="12.25390625" style="0" customWidth="1"/>
    <col min="9" max="9" width="11.00390625" style="0" customWidth="1"/>
    <col min="10" max="13" width="11.375" style="0" hidden="1" customWidth="1"/>
    <col min="15" max="15" width="12.875" style="0" customWidth="1"/>
    <col min="16" max="16" width="13.875" style="0" customWidth="1"/>
    <col min="18" max="18" width="9.25390625" style="0" customWidth="1"/>
    <col min="19" max="19" width="10.125" style="0" customWidth="1"/>
    <col min="21" max="21" width="13.25390625" style="0" customWidth="1"/>
    <col min="22" max="22" width="12.00390625" style="0" hidden="1" customWidth="1"/>
    <col min="23" max="23" width="14.75390625" style="0" customWidth="1"/>
    <col min="24" max="24" width="11.00390625" style="0" customWidth="1"/>
    <col min="25" max="26" width="10.75390625" style="0" customWidth="1"/>
    <col min="27" max="27" width="11.625" style="0" customWidth="1"/>
    <col min="28" max="29" width="10.25390625" style="0" customWidth="1"/>
    <col min="30" max="30" width="0" style="0" hidden="1" customWidth="1"/>
    <col min="31" max="31" width="12.625" style="0" hidden="1" customWidth="1"/>
    <col min="32" max="32" width="12.25390625" style="0" hidden="1" customWidth="1"/>
    <col min="33" max="33" width="12.625" style="0" hidden="1" customWidth="1"/>
    <col min="34" max="34" width="12.625" style="0" customWidth="1"/>
    <col min="35" max="35" width="10.625" style="0" customWidth="1"/>
    <col min="36" max="37" width="11.25390625" style="0" customWidth="1"/>
    <col min="38" max="38" width="11.875" style="0" customWidth="1"/>
  </cols>
  <sheetData>
    <row r="1" spans="1:60" ht="14.25">
      <c r="A1" s="50" t="s">
        <v>185</v>
      </c>
      <c r="B1" s="19"/>
      <c r="C1" s="19"/>
      <c r="D1" s="68"/>
      <c r="E1" s="68"/>
      <c r="F1" s="68"/>
      <c r="G1" s="60" t="s">
        <v>186</v>
      </c>
      <c r="H1" s="61"/>
      <c r="I1" s="201"/>
      <c r="J1" s="61"/>
      <c r="K1" s="61"/>
      <c r="L1" s="61"/>
      <c r="M1" s="61"/>
      <c r="N1" s="61"/>
      <c r="O1" s="95"/>
      <c r="P1" s="61"/>
      <c r="Q1" s="61"/>
      <c r="R1" s="95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3"/>
      <c r="AH1" s="63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</row>
    <row r="2" spans="1:60" ht="18.75">
      <c r="A2" s="58"/>
      <c r="B2" s="67"/>
      <c r="C2" s="59"/>
      <c r="D2" s="59"/>
      <c r="E2" s="59"/>
      <c r="F2" s="59"/>
      <c r="G2" s="6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3"/>
      <c r="AH2" s="63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60" ht="12.75">
      <c r="A3" s="58"/>
      <c r="B3" s="60" t="s">
        <v>184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70"/>
      <c r="Q3" s="368" t="s">
        <v>121</v>
      </c>
      <c r="R3" s="368"/>
      <c r="S3" s="369"/>
      <c r="T3" s="61"/>
      <c r="U3" s="62"/>
      <c r="V3" s="61"/>
      <c r="W3" s="61"/>
      <c r="X3" s="61"/>
      <c r="Y3" s="61"/>
      <c r="Z3" s="61"/>
      <c r="AA3" s="62"/>
      <c r="AB3" s="62"/>
      <c r="AC3" s="62"/>
      <c r="AD3" s="62"/>
      <c r="AE3" s="62"/>
      <c r="AF3" s="62"/>
      <c r="AG3" s="64"/>
      <c r="AH3" s="64"/>
      <c r="AI3" s="62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</row>
    <row r="4" spans="1:60" ht="25.5" customHeight="1">
      <c r="A4" s="355" t="s">
        <v>120</v>
      </c>
      <c r="B4" s="356" t="s">
        <v>18</v>
      </c>
      <c r="C4" s="357"/>
      <c r="D4" s="350" t="s">
        <v>52</v>
      </c>
      <c r="E4" s="351"/>
      <c r="F4" s="345" t="s">
        <v>1</v>
      </c>
      <c r="G4" s="345" t="s">
        <v>2</v>
      </c>
      <c r="H4" s="345" t="s">
        <v>3</v>
      </c>
      <c r="I4" s="345" t="s">
        <v>68</v>
      </c>
      <c r="J4" s="345" t="s">
        <v>19</v>
      </c>
      <c r="K4" s="350" t="s">
        <v>17</v>
      </c>
      <c r="L4" s="354"/>
      <c r="M4" s="351"/>
      <c r="N4" s="345" t="s">
        <v>10</v>
      </c>
      <c r="O4" s="345" t="s">
        <v>53</v>
      </c>
      <c r="P4" s="345" t="s">
        <v>122</v>
      </c>
      <c r="Q4" s="352" t="s">
        <v>123</v>
      </c>
      <c r="R4" s="352"/>
      <c r="S4" s="352" t="s">
        <v>126</v>
      </c>
      <c r="T4" s="352" t="s">
        <v>67</v>
      </c>
      <c r="U4" s="345" t="s">
        <v>54</v>
      </c>
      <c r="V4" s="345"/>
      <c r="W4" s="347" t="s">
        <v>28</v>
      </c>
      <c r="X4" s="345" t="s">
        <v>16</v>
      </c>
      <c r="Y4" s="348" t="s">
        <v>30</v>
      </c>
      <c r="Z4" s="349"/>
      <c r="AA4" s="342" t="s">
        <v>46</v>
      </c>
      <c r="AB4" s="343"/>
      <c r="AC4" s="343"/>
      <c r="AD4" s="343"/>
      <c r="AE4" s="344"/>
      <c r="AF4" s="345" t="s">
        <v>47</v>
      </c>
      <c r="AG4" s="345" t="s">
        <v>48</v>
      </c>
      <c r="AH4" s="350" t="s">
        <v>152</v>
      </c>
      <c r="AI4" s="351"/>
      <c r="AJ4" s="347" t="s">
        <v>50</v>
      </c>
      <c r="AK4" s="350" t="s">
        <v>51</v>
      </c>
      <c r="AL4" s="351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60" ht="44.25" customHeight="1">
      <c r="A5" s="355"/>
      <c r="B5" s="202" t="s">
        <v>20</v>
      </c>
      <c r="C5" s="202" t="s">
        <v>21</v>
      </c>
      <c r="D5" s="202" t="s">
        <v>124</v>
      </c>
      <c r="E5" s="202" t="s">
        <v>125</v>
      </c>
      <c r="F5" s="346"/>
      <c r="G5" s="346"/>
      <c r="H5" s="346"/>
      <c r="I5" s="346"/>
      <c r="J5" s="346" t="s">
        <v>13</v>
      </c>
      <c r="K5" s="56" t="s">
        <v>44</v>
      </c>
      <c r="L5" s="56" t="s">
        <v>69</v>
      </c>
      <c r="M5" s="56" t="s">
        <v>45</v>
      </c>
      <c r="N5" s="346"/>
      <c r="O5" s="346"/>
      <c r="P5" s="353"/>
      <c r="Q5" s="212" t="s">
        <v>124</v>
      </c>
      <c r="R5" s="212" t="s">
        <v>125</v>
      </c>
      <c r="S5" s="212" t="s">
        <v>22</v>
      </c>
      <c r="T5" s="212" t="s">
        <v>23</v>
      </c>
      <c r="U5" s="346" t="s">
        <v>24</v>
      </c>
      <c r="V5" s="346"/>
      <c r="W5" s="346"/>
      <c r="X5" s="346"/>
      <c r="Y5" s="213" t="s">
        <v>127</v>
      </c>
      <c r="Z5" s="213" t="s">
        <v>128</v>
      </c>
      <c r="AA5" s="213">
        <v>0.061</v>
      </c>
      <c r="AB5" s="214" t="s">
        <v>133</v>
      </c>
      <c r="AC5" s="214" t="s">
        <v>134</v>
      </c>
      <c r="AD5" s="213">
        <v>0.036</v>
      </c>
      <c r="AE5" s="213">
        <v>0.026</v>
      </c>
      <c r="AF5" s="346"/>
      <c r="AG5" s="346"/>
      <c r="AH5" s="202" t="s">
        <v>124</v>
      </c>
      <c r="AI5" s="202" t="s">
        <v>125</v>
      </c>
      <c r="AJ5" s="346"/>
      <c r="AK5" s="202" t="s">
        <v>124</v>
      </c>
      <c r="AL5" s="202" t="s">
        <v>125</v>
      </c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</row>
    <row r="6" spans="1:60" ht="12.75">
      <c r="A6" s="57" t="s">
        <v>25</v>
      </c>
      <c r="B6" s="53">
        <f>ТАБЕЛЬ!$AI$9</f>
        <v>20</v>
      </c>
      <c r="C6" s="51">
        <f>ТАБЕЛЬ!$AP$9</f>
        <v>159</v>
      </c>
      <c r="D6" s="51">
        <v>0</v>
      </c>
      <c r="E6" s="51">
        <v>0</v>
      </c>
      <c r="F6" s="51">
        <f>ROUND((B6/ТАБЕЛЬ!$A$1*$F$20),2)</f>
        <v>2793</v>
      </c>
      <c r="G6" s="51">
        <f>ROUND(($B6/ТАБЕЛЬ!$A$1*$G$20),2)</f>
        <v>70</v>
      </c>
      <c r="H6" s="51">
        <f>ROUND(($B6/ТАБЕЛЬ!$A$1*$H$20),2)</f>
        <v>0</v>
      </c>
      <c r="I6" s="51">
        <f>ROUND(($B6/ТАБЕЛЬ!$A$1*$I$20),2)</f>
        <v>0</v>
      </c>
      <c r="J6" s="51"/>
      <c r="K6" s="51"/>
      <c r="L6" s="51"/>
      <c r="M6" s="51"/>
      <c r="N6" s="51">
        <f aca="true" t="shared" si="0" ref="N6:N17">ROUND((F6*0/100),2)</f>
        <v>0</v>
      </c>
      <c r="O6" s="51">
        <f>ROUND((126.61*51.06%),2)</f>
        <v>64.65</v>
      </c>
      <c r="P6" s="51"/>
      <c r="Q6" s="51"/>
      <c r="R6" s="51"/>
      <c r="S6" s="51"/>
      <c r="T6" s="55"/>
      <c r="U6" s="51"/>
      <c r="V6" s="51"/>
      <c r="W6" s="54">
        <f>SUM(F6:V6)</f>
        <v>2927.65</v>
      </c>
      <c r="X6" s="51">
        <v>1000</v>
      </c>
      <c r="Y6" s="52">
        <f>ROUND(IF((W6-R6)&gt;1500,(W6-R6-AA6-AB6-AD6-AE6)*0.15,IF((W6-R6)&lt;1500,(W6-R6-536.5-AA6-AB6-AD6-AE6)*0.15)),2)</f>
        <v>412.36</v>
      </c>
      <c r="Z6" s="51">
        <f>ROUND(((R6-AC6)*15%),2)</f>
        <v>0</v>
      </c>
      <c r="AA6" s="51">
        <f>ROUND(((W6-Q6-R6)*6.1%),2)</f>
        <v>178.59</v>
      </c>
      <c r="AB6" s="51">
        <f>ROUND(((Q6)*2%),2)</f>
        <v>0</v>
      </c>
      <c r="AC6" s="51">
        <f>ROUND(((R6)*2%),2)</f>
        <v>0</v>
      </c>
      <c r="AD6" s="51"/>
      <c r="AE6" s="51"/>
      <c r="AF6" s="51"/>
      <c r="AG6" s="53"/>
      <c r="AH6" s="51">
        <v>1336.7</v>
      </c>
      <c r="AI6" s="51"/>
      <c r="AJ6" s="54">
        <f>SUM(X6:AI6)</f>
        <v>2927.65</v>
      </c>
      <c r="AK6" s="54">
        <f>D6+W6-R6-X6-Y6-AA6-AB6-AD6-AE6-AF6-AG6-AH6</f>
        <v>0</v>
      </c>
      <c r="AL6" s="54">
        <f>E6+R6-Z6-AC6-AI6</f>
        <v>0</v>
      </c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</row>
    <row r="7" spans="1:60" ht="12.75">
      <c r="A7" s="57" t="s">
        <v>26</v>
      </c>
      <c r="B7" s="53">
        <f>ТАБЕЛЬ!$AI$21</f>
        <v>21</v>
      </c>
      <c r="C7" s="51">
        <f>ТАБЕЛЬ!$AP$21</f>
        <v>168</v>
      </c>
      <c r="D7" s="51">
        <f>AK6</f>
        <v>0</v>
      </c>
      <c r="E7" s="51">
        <f>AL6</f>
        <v>0</v>
      </c>
      <c r="F7" s="51">
        <f>ROUND((B7/ТАБЕЛЬ!$B$1*$F$20),2)</f>
        <v>2793</v>
      </c>
      <c r="G7" s="51">
        <f>ROUND(($B7/ТАБЕЛЬ!$B$1*$G$20),2)</f>
        <v>70</v>
      </c>
      <c r="H7" s="51">
        <f>ROUND(($B7/ТАБЕЛЬ!$B$1*$H$20),2)</f>
        <v>0</v>
      </c>
      <c r="I7" s="51">
        <f>ROUND(($B7/ТАБЕЛЬ!$B$1*$I$20),2)</f>
        <v>0</v>
      </c>
      <c r="J7" s="51"/>
      <c r="K7" s="51"/>
      <c r="L7" s="51"/>
      <c r="M7" s="51"/>
      <c r="N7" s="51">
        <f t="shared" si="0"/>
        <v>0</v>
      </c>
      <c r="O7" s="51">
        <f>126.61+61.69</f>
        <v>188.3</v>
      </c>
      <c r="P7" s="51"/>
      <c r="Q7" s="51"/>
      <c r="R7" s="51"/>
      <c r="S7" s="55"/>
      <c r="T7" s="51"/>
      <c r="U7" s="51"/>
      <c r="V7" s="51"/>
      <c r="W7" s="54">
        <f aca="true" t="shared" si="1" ref="W7:W17">SUM(F7:V7)</f>
        <v>3051.3</v>
      </c>
      <c r="X7" s="51">
        <v>1000</v>
      </c>
      <c r="Y7" s="52">
        <f aca="true" t="shared" si="2" ref="Y7:Y17">ROUND(IF((W7-R7)&gt;1500,(W7-R7-AA7-AB7-AD7-AE7)*0.15,IF((W7-R7)&lt;1500,(W7-R7-536.5-AA7-AB7-AD7-AE7)*0.15)),2)</f>
        <v>429.78</v>
      </c>
      <c r="Z7" s="51">
        <f aca="true" t="shared" si="3" ref="Z7:Z17">ROUND(((R7-AC7)*15%),2)</f>
        <v>0</v>
      </c>
      <c r="AA7" s="51">
        <f>ROUND(((W7-Q7-R7)*6.1%),2)</f>
        <v>186.13</v>
      </c>
      <c r="AB7" s="51">
        <f aca="true" t="shared" si="4" ref="AB7:AC17">ROUND(((Q7)*2%),2)</f>
        <v>0</v>
      </c>
      <c r="AC7" s="51">
        <f t="shared" si="4"/>
        <v>0</v>
      </c>
      <c r="AD7" s="51"/>
      <c r="AE7" s="51"/>
      <c r="AF7" s="51"/>
      <c r="AG7" s="53"/>
      <c r="AH7" s="53">
        <v>772.81</v>
      </c>
      <c r="AI7" s="51"/>
      <c r="AJ7" s="54">
        <f aca="true" t="shared" si="5" ref="AJ7:AJ17">SUM(X7:AI7)</f>
        <v>2388.72</v>
      </c>
      <c r="AK7" s="54">
        <f aca="true" t="shared" si="6" ref="AK7:AK17">D7+W7-R7-X7-Y7-AA7-AB7-AD7-AE7-AF7-AG7-AH7</f>
        <v>662.5800000000004</v>
      </c>
      <c r="AL7" s="54">
        <f aca="true" t="shared" si="7" ref="AL7:AL17">E7+R7-Z7-AC7-AI7</f>
        <v>0</v>
      </c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</row>
    <row r="8" spans="1:60" ht="12.75">
      <c r="A8" s="57" t="s">
        <v>55</v>
      </c>
      <c r="B8" s="53">
        <f>ТАБЕЛЬ!$AI$33</f>
        <v>21</v>
      </c>
      <c r="C8" s="51">
        <f>ТАБЕЛЬ!$AP$33</f>
        <v>0</v>
      </c>
      <c r="D8" s="51">
        <f aca="true" t="shared" si="8" ref="D8:E17">AK7</f>
        <v>662.5800000000004</v>
      </c>
      <c r="E8" s="51">
        <f t="shared" si="8"/>
        <v>0</v>
      </c>
      <c r="F8" s="51">
        <f>ROUND((B8/ТАБЕЛЬ!$C$1*$F$20),2)</f>
        <v>2793</v>
      </c>
      <c r="G8" s="51">
        <f>ROUND(($B8/ТАБЕЛЬ!$C$1*$G$20),2)</f>
        <v>70</v>
      </c>
      <c r="H8" s="51">
        <f>ROUND(($B8/ТАБЕЛЬ!$C$1*$H$20),2)</f>
        <v>0</v>
      </c>
      <c r="I8" s="51">
        <f>ROUND(($B8/ТАБЕЛЬ!$C$1*$I$20),2)</f>
        <v>0</v>
      </c>
      <c r="J8" s="51"/>
      <c r="K8" s="51"/>
      <c r="L8" s="51"/>
      <c r="M8" s="51"/>
      <c r="N8" s="51">
        <f t="shared" si="0"/>
        <v>0</v>
      </c>
      <c r="O8" s="51"/>
      <c r="P8" s="51"/>
      <c r="Q8" s="51"/>
      <c r="R8" s="51"/>
      <c r="S8" s="55"/>
      <c r="T8" s="51"/>
      <c r="U8" s="51"/>
      <c r="V8" s="51"/>
      <c r="W8" s="54">
        <f t="shared" si="1"/>
        <v>2863</v>
      </c>
      <c r="X8" s="51">
        <v>1000</v>
      </c>
      <c r="Y8" s="52">
        <f t="shared" si="2"/>
        <v>403.25</v>
      </c>
      <c r="Z8" s="51">
        <f t="shared" si="3"/>
        <v>0</v>
      </c>
      <c r="AA8" s="51">
        <f aca="true" t="shared" si="9" ref="AA8:AA16">ROUND(((W8-Q8-R8)*6.1%),2)</f>
        <v>174.64</v>
      </c>
      <c r="AB8" s="51">
        <f t="shared" si="4"/>
        <v>0</v>
      </c>
      <c r="AC8" s="51">
        <f t="shared" si="4"/>
        <v>0</v>
      </c>
      <c r="AD8" s="51"/>
      <c r="AE8" s="51"/>
      <c r="AF8" s="51"/>
      <c r="AG8" s="53"/>
      <c r="AH8" s="53">
        <v>662.58</v>
      </c>
      <c r="AI8" s="51"/>
      <c r="AJ8" s="54">
        <f t="shared" si="5"/>
        <v>2240.47</v>
      </c>
      <c r="AK8" s="54">
        <f t="shared" si="6"/>
        <v>1285.1100000000006</v>
      </c>
      <c r="AL8" s="54">
        <f t="shared" si="7"/>
        <v>0</v>
      </c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</row>
    <row r="9" spans="1:60" ht="12.75">
      <c r="A9" s="57" t="s">
        <v>56</v>
      </c>
      <c r="B9" s="53">
        <f>ТАБЕЛЬ!$AI$43</f>
        <v>0</v>
      </c>
      <c r="C9" s="51">
        <f>ТАБЕЛЬ!$AP$43</f>
        <v>0</v>
      </c>
      <c r="D9" s="51">
        <f t="shared" si="8"/>
        <v>1285.1100000000006</v>
      </c>
      <c r="E9" s="51">
        <f t="shared" si="8"/>
        <v>0</v>
      </c>
      <c r="F9" s="51">
        <f>ROUND((B9/ТАБЕЛЬ!$D$1*$F$20),2)</f>
        <v>0</v>
      </c>
      <c r="G9" s="51">
        <f>ROUND(($B9/ТАБЕЛЬ!$D$1*$G$20),2)</f>
        <v>0</v>
      </c>
      <c r="H9" s="51">
        <f>ROUND(($B9/ТАБЕЛЬ!$D$1*$H$20),2)</f>
        <v>0</v>
      </c>
      <c r="I9" s="51">
        <f>ROUND(($B9/ТАБЕЛЬ!$D$1*$I$20),2)</f>
        <v>0</v>
      </c>
      <c r="J9" s="51"/>
      <c r="K9" s="51"/>
      <c r="L9" s="51"/>
      <c r="M9" s="51"/>
      <c r="N9" s="51">
        <f t="shared" si="0"/>
        <v>0</v>
      </c>
      <c r="O9" s="51"/>
      <c r="P9" s="51"/>
      <c r="Q9" s="51"/>
      <c r="R9" s="51"/>
      <c r="S9" s="51"/>
      <c r="T9" s="55"/>
      <c r="U9" s="51"/>
      <c r="V9" s="51"/>
      <c r="W9" s="54">
        <f t="shared" si="1"/>
        <v>0</v>
      </c>
      <c r="X9" s="51"/>
      <c r="Y9" s="52">
        <f t="shared" si="2"/>
        <v>-80.48</v>
      </c>
      <c r="Z9" s="51">
        <f t="shared" si="3"/>
        <v>0</v>
      </c>
      <c r="AA9" s="51">
        <f t="shared" si="9"/>
        <v>0</v>
      </c>
      <c r="AB9" s="51">
        <f t="shared" si="4"/>
        <v>0</v>
      </c>
      <c r="AC9" s="51">
        <f t="shared" si="4"/>
        <v>0</v>
      </c>
      <c r="AD9" s="51"/>
      <c r="AE9" s="51"/>
      <c r="AF9" s="51"/>
      <c r="AG9" s="53"/>
      <c r="AH9" s="53"/>
      <c r="AI9" s="51"/>
      <c r="AJ9" s="54">
        <f t="shared" si="5"/>
        <v>-80.48</v>
      </c>
      <c r="AK9" s="54">
        <f t="shared" si="6"/>
        <v>1365.5900000000006</v>
      </c>
      <c r="AL9" s="54">
        <f t="shared" si="7"/>
        <v>0</v>
      </c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</row>
    <row r="10" spans="1:60" ht="12.75">
      <c r="A10" s="57" t="s">
        <v>57</v>
      </c>
      <c r="B10" s="53">
        <f>ТАБЕЛЬ!$AI$53</f>
        <v>0</v>
      </c>
      <c r="C10" s="51">
        <f>ТАБЕЛЬ!$AP$53</f>
        <v>0</v>
      </c>
      <c r="D10" s="51">
        <f t="shared" si="8"/>
        <v>1365.5900000000006</v>
      </c>
      <c r="E10" s="51">
        <f t="shared" si="8"/>
        <v>0</v>
      </c>
      <c r="F10" s="51">
        <f>ROUND((B10/ТАБЕЛЬ!$E$1*$F$20),2)</f>
        <v>0</v>
      </c>
      <c r="G10" s="51">
        <f>ROUND(($B10/ТАБЕЛЬ!$E$1*$G$20),2)</f>
        <v>0</v>
      </c>
      <c r="H10" s="51">
        <f>ROUND(($B10/ТАБЕЛЬ!$E$1*$H$20),2)</f>
        <v>0</v>
      </c>
      <c r="I10" s="51">
        <f>ROUND(($B10/ТАБЕЛЬ!$E$1*$I$20),2)</f>
        <v>0</v>
      </c>
      <c r="J10" s="51"/>
      <c r="K10" s="51"/>
      <c r="L10" s="51"/>
      <c r="M10" s="51"/>
      <c r="N10" s="51">
        <f t="shared" si="0"/>
        <v>0</v>
      </c>
      <c r="O10" s="51"/>
      <c r="P10" s="51"/>
      <c r="Q10" s="51"/>
      <c r="R10" s="51"/>
      <c r="S10" s="51"/>
      <c r="T10" s="55"/>
      <c r="U10" s="51"/>
      <c r="V10" s="51"/>
      <c r="W10" s="54">
        <f t="shared" si="1"/>
        <v>0</v>
      </c>
      <c r="X10" s="51"/>
      <c r="Y10" s="52">
        <f t="shared" si="2"/>
        <v>-80.48</v>
      </c>
      <c r="Z10" s="51">
        <f t="shared" si="3"/>
        <v>0</v>
      </c>
      <c r="AA10" s="51">
        <f t="shared" si="9"/>
        <v>0</v>
      </c>
      <c r="AB10" s="51">
        <f t="shared" si="4"/>
        <v>0</v>
      </c>
      <c r="AC10" s="51">
        <f t="shared" si="4"/>
        <v>0</v>
      </c>
      <c r="AD10" s="51"/>
      <c r="AE10" s="51"/>
      <c r="AF10" s="51"/>
      <c r="AG10" s="53"/>
      <c r="AH10" s="51"/>
      <c r="AI10" s="51"/>
      <c r="AJ10" s="54">
        <f t="shared" si="5"/>
        <v>-80.48</v>
      </c>
      <c r="AK10" s="54">
        <f t="shared" si="6"/>
        <v>1446.0700000000006</v>
      </c>
      <c r="AL10" s="54">
        <f t="shared" si="7"/>
        <v>0</v>
      </c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</row>
    <row r="11" spans="1:60" ht="12.75">
      <c r="A11" s="57" t="s">
        <v>58</v>
      </c>
      <c r="B11" s="53">
        <f>ТАБЕЛЬ!$AI$63</f>
        <v>0</v>
      </c>
      <c r="C11" s="51">
        <f>ТАБЕЛЬ!$AP$63</f>
        <v>0</v>
      </c>
      <c r="D11" s="51">
        <f t="shared" si="8"/>
        <v>1446.0700000000006</v>
      </c>
      <c r="E11" s="51">
        <f t="shared" si="8"/>
        <v>0</v>
      </c>
      <c r="F11" s="51">
        <f>ROUND((B11/ТАБЕЛЬ!$F$1*$F$20),2)</f>
        <v>0</v>
      </c>
      <c r="G11" s="51">
        <f>ROUND(($B11/ТАБЕЛЬ!$F$1*$G$20),2)</f>
        <v>0</v>
      </c>
      <c r="H11" s="51">
        <f>ROUND(($B11/ТАБЕЛЬ!$F$1*$H$20),2)</f>
        <v>0</v>
      </c>
      <c r="I11" s="51">
        <f>ROUND(($B11/ТАБЕЛЬ!$F$1*$I$20),2)</f>
        <v>0</v>
      </c>
      <c r="J11" s="51"/>
      <c r="K11" s="51"/>
      <c r="L11" s="51"/>
      <c r="M11" s="51"/>
      <c r="N11" s="51">
        <f t="shared" si="0"/>
        <v>0</v>
      </c>
      <c r="O11" s="51"/>
      <c r="P11" s="51"/>
      <c r="Q11" s="51"/>
      <c r="R11" s="51"/>
      <c r="S11" s="51"/>
      <c r="T11" s="55"/>
      <c r="U11" s="51"/>
      <c r="V11" s="51"/>
      <c r="W11" s="54">
        <f t="shared" si="1"/>
        <v>0</v>
      </c>
      <c r="X11" s="51"/>
      <c r="Y11" s="52">
        <f t="shared" si="2"/>
        <v>-80.48</v>
      </c>
      <c r="Z11" s="51">
        <f t="shared" si="3"/>
        <v>0</v>
      </c>
      <c r="AA11" s="51">
        <f t="shared" si="9"/>
        <v>0</v>
      </c>
      <c r="AB11" s="51">
        <f t="shared" si="4"/>
        <v>0</v>
      </c>
      <c r="AC11" s="51">
        <f t="shared" si="4"/>
        <v>0</v>
      </c>
      <c r="AD11" s="51"/>
      <c r="AE11" s="51"/>
      <c r="AF11" s="51"/>
      <c r="AG11" s="53"/>
      <c r="AH11" s="51"/>
      <c r="AI11" s="51"/>
      <c r="AJ11" s="54">
        <f t="shared" si="5"/>
        <v>-80.48</v>
      </c>
      <c r="AK11" s="54">
        <f t="shared" si="6"/>
        <v>1526.5500000000006</v>
      </c>
      <c r="AL11" s="54">
        <f t="shared" si="7"/>
        <v>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</row>
    <row r="12" spans="1:60" ht="12.75">
      <c r="A12" s="57" t="s">
        <v>59</v>
      </c>
      <c r="B12" s="53">
        <f>ТАБЕЛЬ!$AI$73</f>
        <v>0</v>
      </c>
      <c r="C12" s="51">
        <f>ТАБЕЛЬ!$AP$73</f>
        <v>0</v>
      </c>
      <c r="D12" s="51">
        <f t="shared" si="8"/>
        <v>1526.5500000000006</v>
      </c>
      <c r="E12" s="51">
        <f t="shared" si="8"/>
        <v>0</v>
      </c>
      <c r="F12" s="51">
        <f>ROUND((B12/ТАБЕЛЬ!$G$1*$F$20),2)</f>
        <v>0</v>
      </c>
      <c r="G12" s="51">
        <f>ROUND(($B12/ТАБЕЛЬ!$G$1*$G$20),2)</f>
        <v>0</v>
      </c>
      <c r="H12" s="51">
        <f>ROUND(($B12/ТАБЕЛЬ!$G$1*$H$20),2)</f>
        <v>0</v>
      </c>
      <c r="I12" s="51">
        <f>ROUND(($B12/ТАБЕЛЬ!$G$1*$I$20),2)</f>
        <v>0</v>
      </c>
      <c r="J12" s="51"/>
      <c r="K12" s="51"/>
      <c r="L12" s="51"/>
      <c r="M12" s="51"/>
      <c r="N12" s="51">
        <f t="shared" si="0"/>
        <v>0</v>
      </c>
      <c r="O12" s="51"/>
      <c r="P12" s="51"/>
      <c r="Q12" s="51"/>
      <c r="R12" s="51"/>
      <c r="S12" s="51"/>
      <c r="T12" s="55"/>
      <c r="U12" s="51"/>
      <c r="V12" s="51"/>
      <c r="W12" s="54">
        <f t="shared" si="1"/>
        <v>0</v>
      </c>
      <c r="X12" s="51"/>
      <c r="Y12" s="52">
        <f t="shared" si="2"/>
        <v>-80.48</v>
      </c>
      <c r="Z12" s="51">
        <f t="shared" si="3"/>
        <v>0</v>
      </c>
      <c r="AA12" s="51">
        <f t="shared" si="9"/>
        <v>0</v>
      </c>
      <c r="AB12" s="51">
        <f t="shared" si="4"/>
        <v>0</v>
      </c>
      <c r="AC12" s="51">
        <f t="shared" si="4"/>
        <v>0</v>
      </c>
      <c r="AD12" s="51"/>
      <c r="AE12" s="51"/>
      <c r="AF12" s="51"/>
      <c r="AG12" s="53"/>
      <c r="AH12" s="53"/>
      <c r="AI12" s="51"/>
      <c r="AJ12" s="54">
        <f t="shared" si="5"/>
        <v>-80.48</v>
      </c>
      <c r="AK12" s="54">
        <f t="shared" si="6"/>
        <v>1607.0300000000007</v>
      </c>
      <c r="AL12" s="54">
        <f t="shared" si="7"/>
        <v>0</v>
      </c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</row>
    <row r="13" spans="1:60" ht="12.75">
      <c r="A13" s="57" t="s">
        <v>60</v>
      </c>
      <c r="B13" s="53">
        <f>ТАБЕЛЬ!$AI$84</f>
        <v>0</v>
      </c>
      <c r="C13" s="51">
        <f>ТАБЕЛЬ!$AP$84</f>
        <v>0</v>
      </c>
      <c r="D13" s="51">
        <f t="shared" si="8"/>
        <v>1607.0300000000007</v>
      </c>
      <c r="E13" s="51">
        <f t="shared" si="8"/>
        <v>0</v>
      </c>
      <c r="F13" s="51">
        <f>ROUND((B13/ТАБЕЛЬ!$H$1*$F$20),2)</f>
        <v>0</v>
      </c>
      <c r="G13" s="51">
        <f>ROUND(($B13/ТАБЕЛЬ!$H$1*$G$20),2)</f>
        <v>0</v>
      </c>
      <c r="H13" s="51">
        <f>ROUND(($B13/ТАБЕЛЬ!$H$1*$H$20),2)</f>
        <v>0</v>
      </c>
      <c r="I13" s="51">
        <f>ROUND(($B13/ТАБЕЛЬ!$H$1*$I$20),2)</f>
        <v>0</v>
      </c>
      <c r="J13" s="51"/>
      <c r="K13" s="51"/>
      <c r="L13" s="51"/>
      <c r="M13" s="51"/>
      <c r="N13" s="51">
        <f t="shared" si="0"/>
        <v>0</v>
      </c>
      <c r="O13" s="51"/>
      <c r="P13" s="51"/>
      <c r="Q13" s="51"/>
      <c r="R13" s="51"/>
      <c r="S13" s="51"/>
      <c r="T13" s="55"/>
      <c r="U13" s="51"/>
      <c r="V13" s="51"/>
      <c r="W13" s="54">
        <f t="shared" si="1"/>
        <v>0</v>
      </c>
      <c r="X13" s="51"/>
      <c r="Y13" s="52">
        <f t="shared" si="2"/>
        <v>-80.48</v>
      </c>
      <c r="Z13" s="51">
        <f t="shared" si="3"/>
        <v>0</v>
      </c>
      <c r="AA13" s="51">
        <f t="shared" si="9"/>
        <v>0</v>
      </c>
      <c r="AB13" s="51">
        <f t="shared" si="4"/>
        <v>0</v>
      </c>
      <c r="AC13" s="51">
        <f t="shared" si="4"/>
        <v>0</v>
      </c>
      <c r="AD13" s="51"/>
      <c r="AE13" s="51"/>
      <c r="AF13" s="51"/>
      <c r="AG13" s="53"/>
      <c r="AH13" s="53"/>
      <c r="AI13" s="51"/>
      <c r="AJ13" s="54">
        <f t="shared" si="5"/>
        <v>-80.48</v>
      </c>
      <c r="AK13" s="54">
        <f t="shared" si="6"/>
        <v>1687.5100000000007</v>
      </c>
      <c r="AL13" s="54">
        <f t="shared" si="7"/>
        <v>0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</row>
    <row r="14" spans="1:60" ht="12.75">
      <c r="A14" s="57" t="s">
        <v>61</v>
      </c>
      <c r="B14" s="53">
        <f>ТАБЕЛЬ!$AI$95</f>
        <v>0</v>
      </c>
      <c r="C14" s="51">
        <f>ТАБЕЛЬ!$AP$95</f>
        <v>0</v>
      </c>
      <c r="D14" s="51">
        <f t="shared" si="8"/>
        <v>1687.5100000000007</v>
      </c>
      <c r="E14" s="51">
        <f t="shared" si="8"/>
        <v>0</v>
      </c>
      <c r="F14" s="51">
        <f>ROUND((B14/ТАБЕЛЬ!$I$1*$F$20),2)</f>
        <v>0</v>
      </c>
      <c r="G14" s="51">
        <f>ROUND(($B14/ТАБЕЛЬ!$I$1*$G$20),2)</f>
        <v>0</v>
      </c>
      <c r="H14" s="51">
        <f>ROUND(($B14/ТАБЕЛЬ!$I$1*$H$20),2)</f>
        <v>0</v>
      </c>
      <c r="I14" s="51">
        <f>ROUND(($B14/ТАБЕЛЬ!$I$1*$I$20),2)</f>
        <v>0</v>
      </c>
      <c r="J14" s="51"/>
      <c r="K14" s="51"/>
      <c r="L14" s="51"/>
      <c r="M14" s="51"/>
      <c r="N14" s="51">
        <f t="shared" si="0"/>
        <v>0</v>
      </c>
      <c r="O14" s="51"/>
      <c r="P14" s="51"/>
      <c r="Q14" s="51"/>
      <c r="R14" s="51"/>
      <c r="S14" s="55"/>
      <c r="T14" s="51"/>
      <c r="U14" s="51"/>
      <c r="V14" s="51"/>
      <c r="W14" s="54">
        <f t="shared" si="1"/>
        <v>0</v>
      </c>
      <c r="X14" s="51"/>
      <c r="Y14" s="52">
        <f t="shared" si="2"/>
        <v>-80.48</v>
      </c>
      <c r="Z14" s="51">
        <f t="shared" si="3"/>
        <v>0</v>
      </c>
      <c r="AA14" s="51">
        <f t="shared" si="9"/>
        <v>0</v>
      </c>
      <c r="AB14" s="51">
        <f t="shared" si="4"/>
        <v>0</v>
      </c>
      <c r="AC14" s="51">
        <f t="shared" si="4"/>
        <v>0</v>
      </c>
      <c r="AD14" s="51"/>
      <c r="AE14" s="51"/>
      <c r="AF14" s="51"/>
      <c r="AG14" s="53"/>
      <c r="AH14" s="53"/>
      <c r="AI14" s="51"/>
      <c r="AJ14" s="54">
        <f t="shared" si="5"/>
        <v>-80.48</v>
      </c>
      <c r="AK14" s="54">
        <f t="shared" si="6"/>
        <v>1767.9900000000007</v>
      </c>
      <c r="AL14" s="54">
        <f t="shared" si="7"/>
        <v>0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</row>
    <row r="15" spans="1:60" ht="12.75">
      <c r="A15" s="57" t="s">
        <v>62</v>
      </c>
      <c r="B15" s="53">
        <f>ТАБЕЛЬ!$AI$106</f>
        <v>0</v>
      </c>
      <c r="C15" s="51">
        <f>ТАБЕЛЬ!$AP$106</f>
        <v>0</v>
      </c>
      <c r="D15" s="51">
        <f t="shared" si="8"/>
        <v>1767.9900000000007</v>
      </c>
      <c r="E15" s="51">
        <f t="shared" si="8"/>
        <v>0</v>
      </c>
      <c r="F15" s="51">
        <f>ROUND((B15/ТАБЕЛЬ!$J$1*$F$20),2)</f>
        <v>0</v>
      </c>
      <c r="G15" s="51">
        <f>ROUND(($B15/ТАБЕЛЬ!$J$1*$G$20),2)</f>
        <v>0</v>
      </c>
      <c r="H15" s="51">
        <f>ROUND(($B15/ТАБЕЛЬ!$J$1*$H$20),2)</f>
        <v>0</v>
      </c>
      <c r="I15" s="51">
        <f>ROUND(($B15/ТАБЕЛЬ!$J$1*$I$20),2)</f>
        <v>0</v>
      </c>
      <c r="J15" s="51"/>
      <c r="K15" s="51"/>
      <c r="L15" s="51"/>
      <c r="M15" s="51"/>
      <c r="N15" s="51">
        <f t="shared" si="0"/>
        <v>0</v>
      </c>
      <c r="O15" s="51"/>
      <c r="P15" s="51"/>
      <c r="Q15" s="51"/>
      <c r="R15" s="51"/>
      <c r="S15" s="51"/>
      <c r="T15" s="55"/>
      <c r="U15" s="51"/>
      <c r="V15" s="51"/>
      <c r="W15" s="54">
        <f t="shared" si="1"/>
        <v>0</v>
      </c>
      <c r="X15" s="51"/>
      <c r="Y15" s="52">
        <f t="shared" si="2"/>
        <v>-80.48</v>
      </c>
      <c r="Z15" s="51">
        <f t="shared" si="3"/>
        <v>0</v>
      </c>
      <c r="AA15" s="51">
        <f t="shared" si="9"/>
        <v>0</v>
      </c>
      <c r="AB15" s="51">
        <f t="shared" si="4"/>
        <v>0</v>
      </c>
      <c r="AC15" s="51">
        <f t="shared" si="4"/>
        <v>0</v>
      </c>
      <c r="AD15" s="51"/>
      <c r="AE15" s="51"/>
      <c r="AF15" s="51"/>
      <c r="AG15" s="53"/>
      <c r="AH15" s="53"/>
      <c r="AI15" s="51"/>
      <c r="AJ15" s="54">
        <f t="shared" si="5"/>
        <v>-80.48</v>
      </c>
      <c r="AK15" s="54">
        <f t="shared" si="6"/>
        <v>1848.4700000000007</v>
      </c>
      <c r="AL15" s="54">
        <f t="shared" si="7"/>
        <v>0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60" ht="12.75">
      <c r="A16" s="57" t="s">
        <v>63</v>
      </c>
      <c r="B16" s="53">
        <f>ТАБЕЛЬ!$AI$118</f>
        <v>0</v>
      </c>
      <c r="C16" s="51">
        <f>ТАБЕЛЬ!$AP$118</f>
        <v>0</v>
      </c>
      <c r="D16" s="51">
        <f t="shared" si="8"/>
        <v>1848.4700000000007</v>
      </c>
      <c r="E16" s="51">
        <f t="shared" si="8"/>
        <v>0</v>
      </c>
      <c r="F16" s="51">
        <f>ROUND((B16/ТАБЕЛЬ!$K$1*$F$20),2)</f>
        <v>0</v>
      </c>
      <c r="G16" s="51">
        <f>ROUND(($B16/ТАБЕЛЬ!$K$1*$G$20),2)</f>
        <v>0</v>
      </c>
      <c r="H16" s="51">
        <f>ROUND(($B16/ТАБЕЛЬ!$K$1*$H$20),2)</f>
        <v>0</v>
      </c>
      <c r="I16" s="51">
        <f>ROUND(($B16/ТАБЕЛЬ!$K$1*$I$20),2)</f>
        <v>0</v>
      </c>
      <c r="J16" s="51"/>
      <c r="K16" s="51"/>
      <c r="L16" s="51"/>
      <c r="M16" s="51"/>
      <c r="N16" s="51">
        <f t="shared" si="0"/>
        <v>0</v>
      </c>
      <c r="O16" s="51"/>
      <c r="P16" s="51"/>
      <c r="Q16" s="51"/>
      <c r="R16" s="51"/>
      <c r="S16" s="55"/>
      <c r="T16" s="51"/>
      <c r="U16" s="51"/>
      <c r="V16" s="51"/>
      <c r="W16" s="54">
        <f t="shared" si="1"/>
        <v>0</v>
      </c>
      <c r="X16" s="51"/>
      <c r="Y16" s="52">
        <f t="shared" si="2"/>
        <v>-80.48</v>
      </c>
      <c r="Z16" s="51">
        <f t="shared" si="3"/>
        <v>0</v>
      </c>
      <c r="AA16" s="51">
        <f t="shared" si="9"/>
        <v>0</v>
      </c>
      <c r="AB16" s="51">
        <f t="shared" si="4"/>
        <v>0</v>
      </c>
      <c r="AC16" s="51">
        <f t="shared" si="4"/>
        <v>0</v>
      </c>
      <c r="AD16" s="51"/>
      <c r="AE16" s="51"/>
      <c r="AF16" s="51"/>
      <c r="AG16" s="53"/>
      <c r="AH16" s="53"/>
      <c r="AI16" s="51"/>
      <c r="AJ16" s="54">
        <f t="shared" si="5"/>
        <v>-80.48</v>
      </c>
      <c r="AK16" s="54">
        <f t="shared" si="6"/>
        <v>1928.9500000000007</v>
      </c>
      <c r="AL16" s="54">
        <f t="shared" si="7"/>
        <v>0</v>
      </c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</row>
    <row r="17" spans="1:60" ht="12.75">
      <c r="A17" s="57" t="s">
        <v>64</v>
      </c>
      <c r="B17" s="53">
        <f>ТАБЕЛЬ!$AI$130</f>
        <v>0</v>
      </c>
      <c r="C17" s="51">
        <f>ТАБЕЛЬ!$AP$130</f>
        <v>0</v>
      </c>
      <c r="D17" s="51">
        <f t="shared" si="8"/>
        <v>1928.9500000000007</v>
      </c>
      <c r="E17" s="51">
        <f t="shared" si="8"/>
        <v>0</v>
      </c>
      <c r="F17" s="51">
        <f>ROUND((B17/ТАБЕЛЬ!$L$1*$F$20),2)</f>
        <v>0</v>
      </c>
      <c r="G17" s="51">
        <f>ROUND(($B17/ТАБЕЛЬ!$L$1*$G$20),2)</f>
        <v>0</v>
      </c>
      <c r="H17" s="51">
        <f>ROUND(($B17/ТАБЕЛЬ!$L$1*$H$20),2)</f>
        <v>0</v>
      </c>
      <c r="I17" s="51">
        <f>ROUND(($B17/ТАБЕЛЬ!$L$1*$I$20),2)</f>
        <v>0</v>
      </c>
      <c r="J17" s="51"/>
      <c r="K17" s="51"/>
      <c r="L17" s="51"/>
      <c r="M17" s="51"/>
      <c r="N17" s="51">
        <f t="shared" si="0"/>
        <v>0</v>
      </c>
      <c r="O17" s="51"/>
      <c r="P17" s="51"/>
      <c r="Q17" s="51"/>
      <c r="R17" s="51"/>
      <c r="S17" s="51"/>
      <c r="T17" s="55"/>
      <c r="U17" s="51"/>
      <c r="V17" s="51"/>
      <c r="W17" s="54">
        <f t="shared" si="1"/>
        <v>0</v>
      </c>
      <c r="X17" s="51"/>
      <c r="Y17" s="52">
        <f t="shared" si="2"/>
        <v>-80.48</v>
      </c>
      <c r="Z17" s="51">
        <f t="shared" si="3"/>
        <v>0</v>
      </c>
      <c r="AA17" s="51">
        <f>ROUND(((W17-Q17-R17)*6.1%),2)</f>
        <v>0</v>
      </c>
      <c r="AB17" s="51">
        <f t="shared" si="4"/>
        <v>0</v>
      </c>
      <c r="AC17" s="51">
        <f t="shared" si="4"/>
        <v>0</v>
      </c>
      <c r="AD17" s="51"/>
      <c r="AE17" s="51"/>
      <c r="AF17" s="51"/>
      <c r="AG17" s="53"/>
      <c r="AH17" s="53"/>
      <c r="AI17" s="51"/>
      <c r="AJ17" s="54">
        <f t="shared" si="5"/>
        <v>-80.48</v>
      </c>
      <c r="AK17" s="54">
        <f t="shared" si="6"/>
        <v>2009.4300000000007</v>
      </c>
      <c r="AL17" s="54">
        <f t="shared" si="7"/>
        <v>0</v>
      </c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</row>
    <row r="18" spans="1:60" ht="12.75">
      <c r="A18" s="81" t="s">
        <v>12</v>
      </c>
      <c r="B18" s="73">
        <f>SUM(B6:B17)</f>
        <v>62</v>
      </c>
      <c r="C18" s="73">
        <f>SUM(C6:C17)</f>
        <v>327</v>
      </c>
      <c r="D18" s="73">
        <f>SUM(D6:D17)</f>
        <v>15125.850000000006</v>
      </c>
      <c r="E18" s="73">
        <f>SUM(E6:E17)</f>
        <v>0</v>
      </c>
      <c r="F18" s="73">
        <f aca="true" t="shared" si="10" ref="F18:V18">SUM(F6:F17)</f>
        <v>8379</v>
      </c>
      <c r="G18" s="73">
        <f t="shared" si="10"/>
        <v>210</v>
      </c>
      <c r="H18" s="73">
        <f t="shared" si="10"/>
        <v>0</v>
      </c>
      <c r="I18" s="73">
        <f t="shared" si="10"/>
        <v>0</v>
      </c>
      <c r="J18" s="73"/>
      <c r="K18" s="73"/>
      <c r="L18" s="73"/>
      <c r="M18" s="73"/>
      <c r="N18" s="73">
        <f t="shared" si="10"/>
        <v>0</v>
      </c>
      <c r="O18" s="73">
        <f t="shared" si="10"/>
        <v>252.95000000000002</v>
      </c>
      <c r="P18" s="73">
        <f t="shared" si="10"/>
        <v>0</v>
      </c>
      <c r="Q18" s="73">
        <f t="shared" si="10"/>
        <v>0</v>
      </c>
      <c r="R18" s="73">
        <f t="shared" si="10"/>
        <v>0</v>
      </c>
      <c r="S18" s="73">
        <f t="shared" si="10"/>
        <v>0</v>
      </c>
      <c r="T18" s="73">
        <f t="shared" si="10"/>
        <v>0</v>
      </c>
      <c r="U18" s="73">
        <f t="shared" si="10"/>
        <v>0</v>
      </c>
      <c r="V18" s="73">
        <f t="shared" si="10"/>
        <v>0</v>
      </c>
      <c r="W18" s="73">
        <f aca="true" t="shared" si="11" ref="W18:AB18">SUM(W6:W17)</f>
        <v>8841.95</v>
      </c>
      <c r="X18" s="73">
        <f t="shared" si="11"/>
        <v>3000</v>
      </c>
      <c r="Y18" s="73">
        <f t="shared" si="11"/>
        <v>521.0699999999997</v>
      </c>
      <c r="Z18" s="73">
        <f t="shared" si="11"/>
        <v>0</v>
      </c>
      <c r="AA18" s="73">
        <f t="shared" si="11"/>
        <v>539.36</v>
      </c>
      <c r="AB18" s="73">
        <f t="shared" si="11"/>
        <v>0</v>
      </c>
      <c r="AC18" s="73">
        <f>SUM(AC6:AC17)</f>
        <v>0</v>
      </c>
      <c r="AD18" s="73"/>
      <c r="AE18" s="73"/>
      <c r="AF18" s="73"/>
      <c r="AG18" s="73"/>
      <c r="AH18" s="73">
        <f>SUM(AH6:AH17)</f>
        <v>2772.09</v>
      </c>
      <c r="AI18" s="73">
        <f>SUM(AI6:AI17)</f>
        <v>0</v>
      </c>
      <c r="AJ18" s="73">
        <f>SUM(AJ6:AJ17)</f>
        <v>6832.520000000004</v>
      </c>
      <c r="AK18" s="73">
        <f>SUM(AK6:AK17)</f>
        <v>17135.280000000006</v>
      </c>
      <c r="AL18" s="73">
        <f>SUM(AL6:AL17)</f>
        <v>0</v>
      </c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1:60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103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71"/>
      <c r="AH19" s="71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</row>
    <row r="20" spans="1:60" ht="14.25">
      <c r="A20" s="145" t="s">
        <v>32</v>
      </c>
      <c r="B20" s="145"/>
      <c r="C20" s="145"/>
      <c r="D20" s="145"/>
      <c r="E20" s="145"/>
      <c r="F20" s="145">
        <v>2793</v>
      </c>
      <c r="G20" s="145">
        <v>70</v>
      </c>
      <c r="H20" s="145">
        <f>ROUND(((F20+G20)*0/100),2)</f>
        <v>0</v>
      </c>
      <c r="I20" s="145"/>
      <c r="J20" s="145"/>
      <c r="K20" s="61"/>
      <c r="L20" s="61"/>
      <c r="M20" s="70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80"/>
      <c r="Z20" s="80"/>
      <c r="AA20" s="117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</row>
    <row r="21" spans="1:60" ht="12.75">
      <c r="A21" s="146"/>
      <c r="B21" s="90"/>
      <c r="C21" s="90"/>
      <c r="D21" s="90"/>
      <c r="E21" s="90"/>
      <c r="F21" s="90"/>
      <c r="G21" s="90"/>
      <c r="H21" s="90"/>
      <c r="I21" s="90"/>
      <c r="J21" s="90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70"/>
      <c r="AA21" s="70"/>
      <c r="AB21" s="70"/>
      <c r="AC21" s="70"/>
      <c r="AD21" s="70"/>
      <c r="AE21" s="7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</row>
    <row r="22" spans="1:60" ht="15">
      <c r="A22" s="91" t="s">
        <v>70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3">
        <f>W6+W7+W8</f>
        <v>8841.95</v>
      </c>
      <c r="X22" s="74"/>
      <c r="Y22" s="340">
        <f>Y6+Z6+Y7+Z7+Y8+Z8</f>
        <v>1245.3899999999999</v>
      </c>
      <c r="Z22" s="340"/>
      <c r="AA22" s="61"/>
      <c r="AB22" s="61"/>
      <c r="AC22" s="61"/>
      <c r="AD22" s="61"/>
      <c r="AE22" s="61"/>
      <c r="AF22" s="61"/>
      <c r="AG22" s="63"/>
      <c r="AH22" s="63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</row>
    <row r="23" spans="1:60" ht="15">
      <c r="A23" s="91" t="s">
        <v>71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93">
        <f>W9+W10+W11</f>
        <v>0</v>
      </c>
      <c r="X23" s="75"/>
      <c r="Y23" s="340">
        <f>Y9+Z9+Y10+Z10+Y11+Z11</f>
        <v>-241.44</v>
      </c>
      <c r="Z23" s="340"/>
      <c r="AA23" s="61"/>
      <c r="AB23" s="61"/>
      <c r="AC23" s="61"/>
      <c r="AD23" s="61"/>
      <c r="AE23" s="61"/>
      <c r="AF23" s="61"/>
      <c r="AG23" s="63"/>
      <c r="AH23" s="63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</row>
    <row r="24" spans="1:60" ht="15">
      <c r="A24" s="91" t="s">
        <v>72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  <c r="V24" s="75"/>
      <c r="W24" s="93">
        <f>W12+W13+W14</f>
        <v>0</v>
      </c>
      <c r="X24" s="75"/>
      <c r="Y24" s="340">
        <f>Y12+Z12+Y13+Z13+Y14+Z14</f>
        <v>-241.44</v>
      </c>
      <c r="Z24" s="340"/>
      <c r="AA24" s="61"/>
      <c r="AB24" s="61"/>
      <c r="AC24" s="61"/>
      <c r="AD24" s="61"/>
      <c r="AE24" s="61"/>
      <c r="AF24" s="61"/>
      <c r="AG24" s="63"/>
      <c r="AH24" s="63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</row>
    <row r="25" spans="1:60" ht="15">
      <c r="A25" s="91" t="s">
        <v>73</v>
      </c>
      <c r="B25" s="92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93">
        <f>W15+W16+W17</f>
        <v>0</v>
      </c>
      <c r="X25" s="75"/>
      <c r="Y25" s="340">
        <f>Y15+Z15+Y16+Z16+Y17+Z17</f>
        <v>-241.44</v>
      </c>
      <c r="Z25" s="340"/>
      <c r="AA25" s="61"/>
      <c r="AB25" s="61"/>
      <c r="AC25" s="61"/>
      <c r="AD25" s="61"/>
      <c r="AE25" s="61"/>
      <c r="AF25" s="61"/>
      <c r="AG25" s="63"/>
      <c r="AH25" s="63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</row>
    <row r="26" spans="1:60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</row>
    <row r="27" spans="1:60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</row>
    <row r="28" spans="1:60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</row>
    <row r="29" spans="1:60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70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</row>
    <row r="30" spans="1:60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</row>
    <row r="31" spans="1:60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</row>
    <row r="32" spans="1:60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70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</row>
    <row r="33" spans="1:60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</row>
    <row r="34" spans="1:60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</row>
    <row r="35" spans="1:60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</row>
    <row r="36" spans="1:60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</row>
    <row r="37" spans="1:60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</row>
    <row r="38" spans="1:60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</row>
    <row r="39" spans="1:60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</row>
    <row r="40" spans="1:60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</row>
    <row r="41" spans="1:60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</row>
    <row r="42" spans="1:60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</row>
    <row r="43" spans="1:60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</row>
    <row r="44" spans="1:60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</row>
    <row r="45" spans="1:60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</row>
    <row r="46" spans="1:60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</row>
    <row r="47" spans="1:60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</row>
    <row r="48" spans="1:60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</row>
    <row r="49" spans="1:60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</row>
    <row r="50" spans="1:60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</row>
    <row r="51" spans="1:60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</row>
    <row r="52" spans="1:60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</row>
    <row r="53" spans="1:60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</row>
    <row r="54" spans="1:60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</row>
    <row r="55" spans="1:60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</row>
    <row r="56" spans="1:60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</row>
    <row r="57" spans="1:60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</row>
    <row r="58" spans="1:60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</row>
    <row r="59" spans="1:60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</row>
    <row r="60" spans="1:60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</row>
    <row r="61" spans="1:60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</row>
    <row r="62" spans="1:60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</row>
    <row r="63" spans="1:60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</row>
    <row r="64" spans="1:60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</row>
    <row r="65" spans="1:60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</row>
    <row r="66" spans="1:60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</row>
    <row r="67" spans="1:60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</row>
    <row r="68" spans="1:60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</row>
    <row r="69" spans="1:60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</row>
    <row r="70" spans="1:60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</row>
    <row r="71" spans="1:60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</row>
    <row r="72" spans="1:60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</row>
    <row r="73" spans="1:60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</row>
    <row r="74" spans="1:60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</row>
    <row r="75" spans="1:60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</row>
    <row r="76" spans="1:60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</row>
    <row r="77" spans="1:60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</row>
    <row r="78" spans="1:60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</row>
    <row r="79" spans="1:60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</row>
    <row r="80" spans="1:60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</row>
    <row r="81" spans="1:60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</row>
    <row r="82" spans="1:60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</row>
    <row r="83" spans="1:60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</row>
    <row r="84" spans="1:60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</row>
    <row r="85" spans="1:60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</row>
    <row r="86" spans="1:60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</row>
    <row r="87" spans="1:60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</row>
    <row r="88" spans="1:60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</row>
    <row r="89" spans="1:60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</row>
    <row r="90" spans="1:60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</row>
    <row r="91" spans="1:60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</row>
    <row r="92" spans="1:60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</row>
    <row r="93" spans="1:60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</row>
    <row r="94" spans="1:60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</row>
    <row r="95" spans="1:60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</row>
    <row r="96" spans="1:60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</row>
    <row r="97" spans="1:60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</row>
    <row r="98" spans="1:60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</row>
    <row r="99" spans="1:60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</row>
    <row r="100" spans="1:60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</row>
    <row r="101" spans="1:60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</row>
    <row r="102" spans="1:60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</row>
    <row r="103" spans="1:60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</row>
    <row r="104" spans="1:60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</row>
    <row r="105" spans="1:60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</row>
    <row r="106" spans="1:60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</row>
    <row r="107" spans="1:60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</row>
    <row r="108" spans="1:60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</row>
    <row r="109" spans="1:60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</row>
    <row r="110" spans="1:60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</row>
    <row r="111" spans="1:60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</row>
    <row r="112" spans="1:60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</row>
    <row r="113" spans="1:60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</row>
    <row r="114" spans="1:60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</row>
    <row r="115" spans="1:60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</row>
    <row r="116" spans="1:60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</row>
    <row r="117" spans="1:60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</row>
    <row r="118" spans="1:60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</row>
    <row r="119" spans="1:60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</row>
    <row r="120" spans="1:60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</row>
    <row r="121" spans="1:60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</row>
    <row r="122" spans="1:60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</row>
    <row r="123" spans="1:60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</row>
    <row r="124" spans="1:60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</row>
    <row r="125" spans="1:60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</row>
    <row r="126" spans="1:60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</row>
    <row r="127" spans="1:60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</row>
    <row r="128" spans="1:60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</row>
    <row r="129" spans="1:60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</row>
    <row r="130" spans="1:60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</row>
    <row r="131" spans="1:60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</row>
    <row r="132" spans="1:60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</row>
    <row r="133" spans="1:60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</row>
    <row r="134" spans="1:60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</row>
    <row r="135" spans="1:60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</row>
    <row r="136" spans="1:60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</row>
    <row r="137" spans="1:60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</row>
    <row r="138" spans="1:60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</row>
    <row r="139" spans="1:60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</row>
    <row r="140" spans="1:60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</row>
    <row r="141" spans="1:60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</row>
    <row r="142" spans="1:60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</row>
    <row r="143" spans="1:60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</row>
    <row r="144" spans="1:60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</row>
    <row r="145" spans="1:60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</row>
    <row r="146" spans="1:60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</row>
    <row r="147" spans="1:60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</row>
    <row r="148" spans="1:60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</row>
    <row r="149" spans="1:60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</row>
    <row r="150" spans="1:60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</row>
    <row r="151" spans="1:60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</row>
    <row r="152" spans="1:60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</row>
  </sheetData>
  <sheetProtection/>
  <mergeCells count="29">
    <mergeCell ref="A4:A5"/>
    <mergeCell ref="B4:C4"/>
    <mergeCell ref="F4:F5"/>
    <mergeCell ref="D4:E4"/>
    <mergeCell ref="P4:P5"/>
    <mergeCell ref="Q4:R4"/>
    <mergeCell ref="G4:G5"/>
    <mergeCell ref="H4:H5"/>
    <mergeCell ref="I4:I5"/>
    <mergeCell ref="J4:J5"/>
    <mergeCell ref="K4:M4"/>
    <mergeCell ref="N4:N5"/>
    <mergeCell ref="O4:O5"/>
    <mergeCell ref="S4:T4"/>
    <mergeCell ref="W4:W5"/>
    <mergeCell ref="AJ4:AJ5"/>
    <mergeCell ref="Y4:Z4"/>
    <mergeCell ref="AH4:AI4"/>
    <mergeCell ref="AK4:AL4"/>
    <mergeCell ref="X4:X5"/>
    <mergeCell ref="AA4:AE4"/>
    <mergeCell ref="AF4:AF5"/>
    <mergeCell ref="AG4:AG5"/>
    <mergeCell ref="Y22:Z22"/>
    <mergeCell ref="Y23:Z23"/>
    <mergeCell ref="Y24:Z24"/>
    <mergeCell ref="Y25:Z25"/>
    <mergeCell ref="U4:U5"/>
    <mergeCell ref="V4:V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BI15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Q18" sqref="Q18"/>
    </sheetView>
  </sheetViews>
  <sheetFormatPr defaultColWidth="9.00390625" defaultRowHeight="12.75"/>
  <cols>
    <col min="1" max="1" width="10.25390625" style="0" customWidth="1"/>
    <col min="2" max="2" width="9.25390625" style="0" bestFit="1" customWidth="1"/>
    <col min="3" max="3" width="10.25390625" style="0" customWidth="1"/>
    <col min="4" max="5" width="12.25390625" style="0" customWidth="1"/>
    <col min="6" max="6" width="11.375" style="0" bestFit="1" customWidth="1"/>
    <col min="7" max="7" width="9.375" style="0" bestFit="1" customWidth="1"/>
    <col min="8" max="8" width="10.125" style="0" customWidth="1"/>
    <col min="9" max="9" width="11.875" style="0" customWidth="1"/>
    <col min="10" max="13" width="12.375" style="0" hidden="1" customWidth="1"/>
    <col min="15" max="15" width="11.125" style="0" customWidth="1"/>
    <col min="16" max="16" width="13.00390625" style="0" customWidth="1"/>
    <col min="18" max="18" width="10.00390625" style="0" customWidth="1"/>
    <col min="19" max="19" width="10.125" style="0" customWidth="1"/>
    <col min="20" max="20" width="9.75390625" style="0" bestFit="1" customWidth="1"/>
    <col min="21" max="21" width="12.875" style="0" customWidth="1"/>
    <col min="22" max="22" width="13.25390625" style="0" hidden="1" customWidth="1"/>
    <col min="23" max="23" width="14.125" style="0" customWidth="1"/>
    <col min="24" max="24" width="11.75390625" style="0" customWidth="1"/>
    <col min="25" max="26" width="11.25390625" style="0" customWidth="1"/>
    <col min="27" max="27" width="10.625" style="0" customWidth="1"/>
    <col min="28" max="29" width="12.25390625" style="0" customWidth="1"/>
    <col min="30" max="31" width="10.875" style="0" hidden="1" customWidth="1"/>
    <col min="32" max="32" width="11.875" style="0" hidden="1" customWidth="1"/>
    <col min="33" max="33" width="12.125" style="0" hidden="1" customWidth="1"/>
    <col min="34" max="34" width="12.125" style="0" customWidth="1"/>
    <col min="35" max="35" width="11.00390625" style="0" customWidth="1"/>
    <col min="36" max="37" width="11.75390625" style="0" customWidth="1"/>
    <col min="38" max="38" width="12.375" style="0" customWidth="1"/>
  </cols>
  <sheetData>
    <row r="1" spans="1:61" ht="14.25">
      <c r="A1" s="50" t="s">
        <v>185</v>
      </c>
      <c r="B1" s="19"/>
      <c r="C1" s="19"/>
      <c r="D1" s="68"/>
      <c r="E1" s="68"/>
      <c r="F1" s="68"/>
      <c r="G1" s="60" t="s">
        <v>187</v>
      </c>
      <c r="H1" s="61"/>
      <c r="I1" s="201"/>
      <c r="J1" s="61"/>
      <c r="K1" s="61"/>
      <c r="L1" s="61"/>
      <c r="M1" s="61"/>
      <c r="N1" s="61"/>
      <c r="O1" s="95"/>
      <c r="P1" s="95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3"/>
      <c r="AC1" s="63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ht="18.75">
      <c r="A2" s="58"/>
      <c r="B2" s="67"/>
      <c r="C2" s="59"/>
      <c r="D2" s="59"/>
      <c r="E2" s="59"/>
      <c r="F2" s="59"/>
      <c r="G2" s="6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3"/>
      <c r="AC2" s="63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ht="12.75">
      <c r="A3" s="58"/>
      <c r="B3" s="60" t="s">
        <v>184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21" t="s">
        <v>181</v>
      </c>
      <c r="R3" s="46"/>
      <c r="S3" s="46"/>
      <c r="T3" s="61"/>
      <c r="U3" s="61"/>
      <c r="V3" s="61"/>
      <c r="W3" s="62"/>
      <c r="X3" s="62"/>
      <c r="Y3" s="62"/>
      <c r="Z3" s="62"/>
      <c r="AA3" s="62"/>
      <c r="AB3" s="64"/>
      <c r="AC3" s="64"/>
      <c r="AD3" s="62"/>
      <c r="AE3" s="70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39" customHeight="1">
      <c r="A4" s="355" t="s">
        <v>120</v>
      </c>
      <c r="B4" s="356" t="s">
        <v>18</v>
      </c>
      <c r="C4" s="357"/>
      <c r="D4" s="350" t="s">
        <v>52</v>
      </c>
      <c r="E4" s="351"/>
      <c r="F4" s="345" t="s">
        <v>1</v>
      </c>
      <c r="G4" s="345" t="s">
        <v>2</v>
      </c>
      <c r="H4" s="345" t="s">
        <v>3</v>
      </c>
      <c r="I4" s="345" t="s">
        <v>68</v>
      </c>
      <c r="J4" s="345" t="s">
        <v>19</v>
      </c>
      <c r="K4" s="350" t="s">
        <v>17</v>
      </c>
      <c r="L4" s="354"/>
      <c r="M4" s="351"/>
      <c r="N4" s="345" t="s">
        <v>10</v>
      </c>
      <c r="O4" s="345" t="s">
        <v>53</v>
      </c>
      <c r="P4" s="345" t="s">
        <v>122</v>
      </c>
      <c r="Q4" s="352" t="s">
        <v>123</v>
      </c>
      <c r="R4" s="352"/>
      <c r="S4" s="352" t="s">
        <v>126</v>
      </c>
      <c r="T4" s="352" t="s">
        <v>67</v>
      </c>
      <c r="U4" s="345" t="s">
        <v>54</v>
      </c>
      <c r="V4" s="345"/>
      <c r="W4" s="347" t="s">
        <v>28</v>
      </c>
      <c r="X4" s="345" t="s">
        <v>16</v>
      </c>
      <c r="Y4" s="348" t="s">
        <v>30</v>
      </c>
      <c r="Z4" s="349"/>
      <c r="AA4" s="342" t="s">
        <v>46</v>
      </c>
      <c r="AB4" s="343"/>
      <c r="AC4" s="343"/>
      <c r="AD4" s="343"/>
      <c r="AE4" s="344"/>
      <c r="AF4" s="345" t="s">
        <v>47</v>
      </c>
      <c r="AG4" s="345" t="s">
        <v>48</v>
      </c>
      <c r="AH4" s="350" t="s">
        <v>152</v>
      </c>
      <c r="AI4" s="351"/>
      <c r="AJ4" s="347" t="s">
        <v>50</v>
      </c>
      <c r="AK4" s="350" t="s">
        <v>51</v>
      </c>
      <c r="AL4" s="351"/>
      <c r="AM4" s="362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</row>
    <row r="5" spans="1:61" ht="48" customHeight="1">
      <c r="A5" s="355"/>
      <c r="B5" s="202" t="s">
        <v>20</v>
      </c>
      <c r="C5" s="202" t="s">
        <v>21</v>
      </c>
      <c r="D5" s="202" t="s">
        <v>124</v>
      </c>
      <c r="E5" s="202" t="s">
        <v>125</v>
      </c>
      <c r="F5" s="346"/>
      <c r="G5" s="346"/>
      <c r="H5" s="346"/>
      <c r="I5" s="346"/>
      <c r="J5" s="346" t="s">
        <v>13</v>
      </c>
      <c r="K5" s="56" t="s">
        <v>44</v>
      </c>
      <c r="L5" s="56" t="s">
        <v>69</v>
      </c>
      <c r="M5" s="56" t="s">
        <v>45</v>
      </c>
      <c r="N5" s="346"/>
      <c r="O5" s="346"/>
      <c r="P5" s="353"/>
      <c r="Q5" s="212" t="s">
        <v>124</v>
      </c>
      <c r="R5" s="212" t="s">
        <v>125</v>
      </c>
      <c r="S5" s="212" t="s">
        <v>22</v>
      </c>
      <c r="T5" s="212" t="s">
        <v>23</v>
      </c>
      <c r="U5" s="346" t="s">
        <v>24</v>
      </c>
      <c r="V5" s="346"/>
      <c r="W5" s="346"/>
      <c r="X5" s="346"/>
      <c r="Y5" s="213" t="s">
        <v>127</v>
      </c>
      <c r="Z5" s="213" t="s">
        <v>128</v>
      </c>
      <c r="AA5" s="213">
        <v>0.061</v>
      </c>
      <c r="AB5" s="214" t="s">
        <v>133</v>
      </c>
      <c r="AC5" s="214" t="s">
        <v>134</v>
      </c>
      <c r="AD5" s="213">
        <v>0.036</v>
      </c>
      <c r="AE5" s="213">
        <v>0.026</v>
      </c>
      <c r="AF5" s="346"/>
      <c r="AG5" s="346"/>
      <c r="AH5" s="202" t="s">
        <v>124</v>
      </c>
      <c r="AI5" s="202" t="s">
        <v>125</v>
      </c>
      <c r="AJ5" s="346"/>
      <c r="AK5" s="202" t="s">
        <v>124</v>
      </c>
      <c r="AL5" s="202" t="s">
        <v>125</v>
      </c>
      <c r="AM5" s="363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ht="12.75">
      <c r="A6" s="57" t="s">
        <v>25</v>
      </c>
      <c r="B6" s="53">
        <f>ТАБЕЛЬ!$AI$10</f>
        <v>19</v>
      </c>
      <c r="C6" s="51">
        <f>ТАБЕЛЬ!$AP$10</f>
        <v>150.45</v>
      </c>
      <c r="D6" s="51">
        <v>0</v>
      </c>
      <c r="E6" s="51">
        <v>0</v>
      </c>
      <c r="F6" s="51">
        <f>ROUND((B6/ТАБЕЛЬ!$A$1*$F$20),2)</f>
        <v>2653.35</v>
      </c>
      <c r="G6" s="51">
        <f>ROUND(($B6/ТАБЕЛЬ!$A$1*$G$20),2)</f>
        <v>66.5</v>
      </c>
      <c r="H6" s="51">
        <f>ROUND(($B6/ТАБЕЛЬ!$A$1*$H$20),2)</f>
        <v>271.99</v>
      </c>
      <c r="I6" s="51">
        <f>ROUND(($B6/ТАБЕЛЬ!$A$1*$I$20),2)</f>
        <v>0</v>
      </c>
      <c r="J6" s="51"/>
      <c r="K6" s="51"/>
      <c r="L6" s="51"/>
      <c r="M6" s="51"/>
      <c r="N6" s="51">
        <f aca="true" t="shared" si="0" ref="N6:N17">ROUND((F6*0/100),2)</f>
        <v>0</v>
      </c>
      <c r="O6" s="51">
        <f>ROUND((126.61*51.06%),2)</f>
        <v>64.65</v>
      </c>
      <c r="P6" s="51">
        <v>151.31</v>
      </c>
      <c r="Q6" s="51"/>
      <c r="R6" s="51"/>
      <c r="S6" s="51"/>
      <c r="T6" s="51"/>
      <c r="U6" s="51"/>
      <c r="V6" s="51"/>
      <c r="W6" s="54">
        <f>SUM(F6:V6)</f>
        <v>3207.8</v>
      </c>
      <c r="X6" s="51">
        <v>0</v>
      </c>
      <c r="Y6" s="52">
        <f>ROUND(IF((W6-R6)&gt;1500,(W6-R6-AA6-AB6-AD6-AE6)*0.15,IF((W6-R6)&lt;1500,(W6-R6-536.5-AA6-AB6-AD6-AE6)*0.15)),2)</f>
        <v>451.82</v>
      </c>
      <c r="Z6" s="51">
        <f>ROUND(((R6-AC6)*15%),2)</f>
        <v>0</v>
      </c>
      <c r="AA6" s="51">
        <f>ROUND(((W6-Q6-R6)*6.1%),2)</f>
        <v>195.68</v>
      </c>
      <c r="AB6" s="51">
        <f>ROUND(((Q6)*2%),2)</f>
        <v>0</v>
      </c>
      <c r="AC6" s="51">
        <f>ROUND(((R6)*2%),2)</f>
        <v>0</v>
      </c>
      <c r="AD6" s="51"/>
      <c r="AE6" s="51"/>
      <c r="AF6" s="51"/>
      <c r="AG6" s="53"/>
      <c r="AH6" s="51">
        <v>2560.3</v>
      </c>
      <c r="AI6" s="51"/>
      <c r="AJ6" s="54">
        <f>SUM(X6:AI6)</f>
        <v>3207.8</v>
      </c>
      <c r="AK6" s="54">
        <f>D6+W6-R6-X6-Y6-AA6-AB6-AD6-AE6-AF6-AG6-AH6</f>
        <v>0</v>
      </c>
      <c r="AL6" s="54">
        <f>E6+R6-Z6-AC6-AI6</f>
        <v>0</v>
      </c>
      <c r="AM6" s="72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</row>
    <row r="7" spans="1:61" ht="12.75">
      <c r="A7" s="57" t="s">
        <v>26</v>
      </c>
      <c r="B7" s="53">
        <f>ТАБЕЛЬ!$AI$22</f>
        <v>13</v>
      </c>
      <c r="C7" s="51">
        <f>ТАБЕЛЬ!$AP$22</f>
        <v>103.15</v>
      </c>
      <c r="D7" s="51">
        <f>AK6</f>
        <v>0</v>
      </c>
      <c r="E7" s="51">
        <f>AL6</f>
        <v>0</v>
      </c>
      <c r="F7" s="51">
        <f>ROUND((B7/ТАБЕЛЬ!$B$1*$F$20),2)</f>
        <v>1729</v>
      </c>
      <c r="G7" s="51">
        <f>ROUND(($B7/ТАБЕЛЬ!$B$1*$G$20),2)</f>
        <v>43.33</v>
      </c>
      <c r="H7" s="51">
        <f>ROUND(($B7/ТАБЕЛЬ!$B$1*$H$20),2)</f>
        <v>177.23</v>
      </c>
      <c r="I7" s="51">
        <f>ROUND(($B7/ТАБЕЛЬ!$B$1*$I$20),2)</f>
        <v>0</v>
      </c>
      <c r="J7" s="51"/>
      <c r="K7" s="51"/>
      <c r="L7" s="51"/>
      <c r="M7" s="51"/>
      <c r="N7" s="51">
        <f t="shared" si="0"/>
        <v>0</v>
      </c>
      <c r="O7" s="51">
        <f>126.61+61.96</f>
        <v>188.57</v>
      </c>
      <c r="P7" s="51"/>
      <c r="Q7" s="51"/>
      <c r="R7" s="51"/>
      <c r="S7" s="51">
        <v>1088.2</v>
      </c>
      <c r="T7" s="51">
        <v>435.28</v>
      </c>
      <c r="U7" s="51"/>
      <c r="V7" s="51"/>
      <c r="W7" s="54">
        <f aca="true" t="shared" si="1" ref="W7:W17">SUM(F7:V7)</f>
        <v>3661.6099999999997</v>
      </c>
      <c r="X7" s="51">
        <v>2772</v>
      </c>
      <c r="Y7" s="52">
        <f aca="true" t="shared" si="2" ref="Y7:Y17">ROUND(IF((W7-R7)&gt;1500,(W7-R7-AA7-AB7-AD7-AE7)*0.15,IF((W7-R7)&lt;1500,(W7-R7-536.5-AA7-AB7-AD7-AE7)*0.15)),2)</f>
        <v>515.74</v>
      </c>
      <c r="Z7" s="51">
        <f aca="true" t="shared" si="3" ref="Z7:Z17">ROUND(((R7-AC7)*15%),2)</f>
        <v>0</v>
      </c>
      <c r="AA7" s="51">
        <f>ROUND(((W7-Q7-R7)*6.1%),2)</f>
        <v>223.36</v>
      </c>
      <c r="AB7" s="51">
        <f aca="true" t="shared" si="4" ref="AB7:AC17">ROUND(((Q7)*2%),2)</f>
        <v>0</v>
      </c>
      <c r="AC7" s="51">
        <f t="shared" si="4"/>
        <v>0</v>
      </c>
      <c r="AD7" s="51"/>
      <c r="AE7" s="51"/>
      <c r="AF7" s="51"/>
      <c r="AG7" s="53"/>
      <c r="AH7" s="51">
        <v>0</v>
      </c>
      <c r="AI7" s="51"/>
      <c r="AJ7" s="54">
        <f aca="true" t="shared" si="5" ref="AJ7:AJ17">SUM(X7:AI7)</f>
        <v>3511.1</v>
      </c>
      <c r="AK7" s="54">
        <f aca="true" t="shared" si="6" ref="AK7:AK17">D7+W7-R7-X7-Y7-AA7-AB7-AD7-AE7-AF7-AG7-AH7</f>
        <v>150.50999999999965</v>
      </c>
      <c r="AL7" s="54">
        <f aca="true" t="shared" si="7" ref="AL7:AL17">E7+R7-Z7-AC7-AI7</f>
        <v>0</v>
      </c>
      <c r="AM7" s="72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</row>
    <row r="8" spans="1:61" ht="12.75">
      <c r="A8" s="57" t="s">
        <v>55</v>
      </c>
      <c r="B8" s="53">
        <f>ТАБЕЛЬ!$AI$34</f>
        <v>18</v>
      </c>
      <c r="C8" s="51">
        <f>ТАБЕЛЬ!$AP$34</f>
        <v>0</v>
      </c>
      <c r="D8" s="51">
        <f aca="true" t="shared" si="8" ref="D8:E17">AK7</f>
        <v>150.50999999999965</v>
      </c>
      <c r="E8" s="51">
        <f t="shared" si="8"/>
        <v>0</v>
      </c>
      <c r="F8" s="51">
        <f>ROUND((B8/ТАБЕЛЬ!$C$1*$F$20),2)</f>
        <v>2394</v>
      </c>
      <c r="G8" s="51">
        <f>ROUND(($B8/ТАБЕЛЬ!$C$1*$G$20),2)</f>
        <v>60</v>
      </c>
      <c r="H8" s="51">
        <f>ROUND(($B8/ТАБЕЛЬ!$C$1*$H$20),2)</f>
        <v>245.4</v>
      </c>
      <c r="I8" s="51">
        <f>ROUND(($B8/ТАБЕЛЬ!$C$1*$I$20),2)</f>
        <v>0</v>
      </c>
      <c r="J8" s="51"/>
      <c r="K8" s="51"/>
      <c r="L8" s="51"/>
      <c r="M8" s="51"/>
      <c r="N8" s="51">
        <f t="shared" si="0"/>
        <v>0</v>
      </c>
      <c r="O8" s="51"/>
      <c r="P8" s="51"/>
      <c r="Q8" s="55"/>
      <c r="R8" s="51"/>
      <c r="S8" s="51"/>
      <c r="T8" s="51"/>
      <c r="U8" s="51"/>
      <c r="V8" s="51"/>
      <c r="W8" s="54">
        <f t="shared" si="1"/>
        <v>2699.4</v>
      </c>
      <c r="X8" s="51">
        <v>0</v>
      </c>
      <c r="Y8" s="52">
        <f t="shared" si="2"/>
        <v>380.21</v>
      </c>
      <c r="Z8" s="51">
        <f t="shared" si="3"/>
        <v>0</v>
      </c>
      <c r="AA8" s="51">
        <f aca="true" t="shared" si="9" ref="AA8:AA16">ROUND(((W8-Q8-R8)*6.1%),2)</f>
        <v>164.66</v>
      </c>
      <c r="AB8" s="51">
        <f t="shared" si="4"/>
        <v>0</v>
      </c>
      <c r="AC8" s="51">
        <f t="shared" si="4"/>
        <v>0</v>
      </c>
      <c r="AD8" s="51"/>
      <c r="AE8" s="51"/>
      <c r="AF8" s="51"/>
      <c r="AG8" s="53"/>
      <c r="AH8" s="53">
        <v>150.51</v>
      </c>
      <c r="AI8" s="51"/>
      <c r="AJ8" s="54">
        <f t="shared" si="5"/>
        <v>695.38</v>
      </c>
      <c r="AK8" s="54">
        <f t="shared" si="6"/>
        <v>2154.5299999999997</v>
      </c>
      <c r="AL8" s="54">
        <f t="shared" si="7"/>
        <v>0</v>
      </c>
      <c r="AM8" s="72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</row>
    <row r="9" spans="1:61" ht="12.75">
      <c r="A9" s="57" t="s">
        <v>56</v>
      </c>
      <c r="B9" s="53">
        <f>ТАБЕЛЬ!$AI$44</f>
        <v>0</v>
      </c>
      <c r="C9" s="51">
        <f>ТАБЕЛЬ!$AP$44</f>
        <v>0</v>
      </c>
      <c r="D9" s="51">
        <f t="shared" si="8"/>
        <v>2154.5299999999997</v>
      </c>
      <c r="E9" s="51">
        <f t="shared" si="8"/>
        <v>0</v>
      </c>
      <c r="F9" s="51">
        <f>ROUND((B9/ТАБЕЛЬ!$D$1*$F$20),2)</f>
        <v>0</v>
      </c>
      <c r="G9" s="51">
        <f>ROUND(($B9/ТАБЕЛЬ!$D$1*$G$20),2)</f>
        <v>0</v>
      </c>
      <c r="H9" s="51">
        <f>ROUND(($B9/ТАБЕЛЬ!$D$1*$H$20),2)</f>
        <v>0</v>
      </c>
      <c r="I9" s="51">
        <f>ROUND(($B9/ТАБЕЛЬ!$D$1*$I$20),2)</f>
        <v>0</v>
      </c>
      <c r="J9" s="51"/>
      <c r="K9" s="51"/>
      <c r="L9" s="51"/>
      <c r="M9" s="51"/>
      <c r="N9" s="51">
        <f t="shared" si="0"/>
        <v>0</v>
      </c>
      <c r="O9" s="51"/>
      <c r="P9" s="51"/>
      <c r="Q9" s="55"/>
      <c r="R9" s="51"/>
      <c r="S9" s="51"/>
      <c r="T9" s="51"/>
      <c r="U9" s="51"/>
      <c r="V9" s="51"/>
      <c r="W9" s="54">
        <f t="shared" si="1"/>
        <v>0</v>
      </c>
      <c r="X9" s="51"/>
      <c r="Y9" s="52">
        <f t="shared" si="2"/>
        <v>-80.48</v>
      </c>
      <c r="Z9" s="51">
        <f t="shared" si="3"/>
        <v>0</v>
      </c>
      <c r="AA9" s="51">
        <f t="shared" si="9"/>
        <v>0</v>
      </c>
      <c r="AB9" s="51">
        <f t="shared" si="4"/>
        <v>0</v>
      </c>
      <c r="AC9" s="51">
        <f t="shared" si="4"/>
        <v>0</v>
      </c>
      <c r="AD9" s="51"/>
      <c r="AE9" s="51"/>
      <c r="AF9" s="51"/>
      <c r="AG9" s="53"/>
      <c r="AH9" s="53"/>
      <c r="AI9" s="51"/>
      <c r="AJ9" s="54">
        <f t="shared" si="5"/>
        <v>-80.48</v>
      </c>
      <c r="AK9" s="54">
        <f t="shared" si="6"/>
        <v>2235.0099999999998</v>
      </c>
      <c r="AL9" s="54">
        <f t="shared" si="7"/>
        <v>0</v>
      </c>
      <c r="AM9" s="72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</row>
    <row r="10" spans="1:61" ht="12.75">
      <c r="A10" s="57" t="s">
        <v>57</v>
      </c>
      <c r="B10" s="53">
        <f>ТАБЕЛЬ!$AI$54</f>
        <v>0</v>
      </c>
      <c r="C10" s="51">
        <f>ТАБЕЛЬ!$AP$54</f>
        <v>0</v>
      </c>
      <c r="D10" s="51">
        <f t="shared" si="8"/>
        <v>2235.0099999999998</v>
      </c>
      <c r="E10" s="51">
        <f t="shared" si="8"/>
        <v>0</v>
      </c>
      <c r="F10" s="51">
        <f>ROUND((B10/ТАБЕЛЬ!$E$1*$F$20),2)</f>
        <v>0</v>
      </c>
      <c r="G10" s="51">
        <f>ROUND(($B10/ТАБЕЛЬ!$E$1*$G$20),2)</f>
        <v>0</v>
      </c>
      <c r="H10" s="51">
        <f>ROUND(($B10/ТАБЕЛЬ!$E$1*$H$20),2)</f>
        <v>0</v>
      </c>
      <c r="I10" s="51">
        <f>ROUND(($B10/ТАБЕЛЬ!$E$1*$I$20),2)</f>
        <v>0</v>
      </c>
      <c r="J10" s="51"/>
      <c r="K10" s="51"/>
      <c r="L10" s="51"/>
      <c r="M10" s="51"/>
      <c r="N10" s="51">
        <f t="shared" si="0"/>
        <v>0</v>
      </c>
      <c r="O10" s="51"/>
      <c r="P10" s="51"/>
      <c r="Q10" s="55"/>
      <c r="R10" s="51"/>
      <c r="S10" s="51"/>
      <c r="T10" s="51"/>
      <c r="U10" s="51"/>
      <c r="V10" s="51"/>
      <c r="W10" s="54">
        <f t="shared" si="1"/>
        <v>0</v>
      </c>
      <c r="X10" s="51"/>
      <c r="Y10" s="52">
        <f t="shared" si="2"/>
        <v>-80.48</v>
      </c>
      <c r="Z10" s="51">
        <f t="shared" si="3"/>
        <v>0</v>
      </c>
      <c r="AA10" s="51">
        <f t="shared" si="9"/>
        <v>0</v>
      </c>
      <c r="AB10" s="51">
        <f t="shared" si="4"/>
        <v>0</v>
      </c>
      <c r="AC10" s="51">
        <f t="shared" si="4"/>
        <v>0</v>
      </c>
      <c r="AD10" s="51"/>
      <c r="AE10" s="51"/>
      <c r="AF10" s="51"/>
      <c r="AG10" s="53"/>
      <c r="AH10" s="53"/>
      <c r="AI10" s="51"/>
      <c r="AJ10" s="54">
        <f t="shared" si="5"/>
        <v>-80.48</v>
      </c>
      <c r="AK10" s="54">
        <f t="shared" si="6"/>
        <v>2315.49</v>
      </c>
      <c r="AL10" s="54">
        <f t="shared" si="7"/>
        <v>0</v>
      </c>
      <c r="AM10" s="72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</row>
    <row r="11" spans="1:61" ht="12.75">
      <c r="A11" s="57" t="s">
        <v>58</v>
      </c>
      <c r="B11" s="53">
        <f>ТАБЕЛЬ!$AI$64</f>
        <v>0</v>
      </c>
      <c r="C11" s="51">
        <f>ТАБЕЛЬ!$AP$64</f>
        <v>0</v>
      </c>
      <c r="D11" s="51">
        <f t="shared" si="8"/>
        <v>2315.49</v>
      </c>
      <c r="E11" s="51">
        <f t="shared" si="8"/>
        <v>0</v>
      </c>
      <c r="F11" s="51">
        <f>ROUND((B11/ТАБЕЛЬ!$F$1*$F$20),2)</f>
        <v>0</v>
      </c>
      <c r="G11" s="51">
        <f>ROUND(($B11/ТАБЕЛЬ!$F$1*$G$20),2)</f>
        <v>0</v>
      </c>
      <c r="H11" s="51">
        <f>ROUND(($B11/ТАБЕЛЬ!$F$1*$H$20),2)</f>
        <v>0</v>
      </c>
      <c r="I11" s="51">
        <f>ROUND(($B11/ТАБЕЛЬ!$F$1*$I$20),2)</f>
        <v>0</v>
      </c>
      <c r="J11" s="51"/>
      <c r="K11" s="51"/>
      <c r="L11" s="51"/>
      <c r="M11" s="51"/>
      <c r="N11" s="51">
        <f t="shared" si="0"/>
        <v>0</v>
      </c>
      <c r="O11" s="51"/>
      <c r="P11" s="51"/>
      <c r="Q11" s="55"/>
      <c r="R11" s="51"/>
      <c r="S11" s="51"/>
      <c r="T11" s="51"/>
      <c r="U11" s="51"/>
      <c r="V11" s="51"/>
      <c r="W11" s="54">
        <f t="shared" si="1"/>
        <v>0</v>
      </c>
      <c r="X11" s="51"/>
      <c r="Y11" s="52">
        <f t="shared" si="2"/>
        <v>-80.48</v>
      </c>
      <c r="Z11" s="51">
        <f t="shared" si="3"/>
        <v>0</v>
      </c>
      <c r="AA11" s="51">
        <f t="shared" si="9"/>
        <v>0</v>
      </c>
      <c r="AB11" s="51">
        <f t="shared" si="4"/>
        <v>0</v>
      </c>
      <c r="AC11" s="51">
        <f t="shared" si="4"/>
        <v>0</v>
      </c>
      <c r="AD11" s="51"/>
      <c r="AE11" s="51"/>
      <c r="AF11" s="51"/>
      <c r="AG11" s="53"/>
      <c r="AH11" s="53"/>
      <c r="AI11" s="51"/>
      <c r="AJ11" s="54">
        <f t="shared" si="5"/>
        <v>-80.48</v>
      </c>
      <c r="AK11" s="54">
        <f t="shared" si="6"/>
        <v>2395.97</v>
      </c>
      <c r="AL11" s="54">
        <f t="shared" si="7"/>
        <v>0</v>
      </c>
      <c r="AM11" s="72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</row>
    <row r="12" spans="1:61" ht="12.75">
      <c r="A12" s="57" t="s">
        <v>59</v>
      </c>
      <c r="B12" s="53">
        <f>ТАБЕЛЬ!$AI$74</f>
        <v>0</v>
      </c>
      <c r="C12" s="51">
        <f>ТАБЕЛЬ!$AP$74</f>
        <v>0</v>
      </c>
      <c r="D12" s="51">
        <f t="shared" si="8"/>
        <v>2395.97</v>
      </c>
      <c r="E12" s="51">
        <f t="shared" si="8"/>
        <v>0</v>
      </c>
      <c r="F12" s="51">
        <f>ROUND((B12/ТАБЕЛЬ!$G$1*$F$20),2)</f>
        <v>0</v>
      </c>
      <c r="G12" s="51">
        <f>ROUND(($B12/ТАБЕЛЬ!$G$1*$G$20),2)</f>
        <v>0</v>
      </c>
      <c r="H12" s="51">
        <f>ROUND(($B12/ТАБЕЛЬ!$G$1*$H$20),2)</f>
        <v>0</v>
      </c>
      <c r="I12" s="51">
        <f>ROUND(($B12/ТАБЕЛЬ!$G$1*$I$20),2)</f>
        <v>0</v>
      </c>
      <c r="J12" s="51"/>
      <c r="K12" s="51"/>
      <c r="L12" s="51"/>
      <c r="M12" s="51"/>
      <c r="N12" s="51">
        <f t="shared" si="0"/>
        <v>0</v>
      </c>
      <c r="O12" s="51"/>
      <c r="P12" s="51"/>
      <c r="Q12" s="55"/>
      <c r="R12" s="51"/>
      <c r="S12" s="51"/>
      <c r="T12" s="51"/>
      <c r="U12" s="51"/>
      <c r="V12" s="51"/>
      <c r="W12" s="54">
        <f t="shared" si="1"/>
        <v>0</v>
      </c>
      <c r="X12" s="51"/>
      <c r="Y12" s="52">
        <f t="shared" si="2"/>
        <v>-80.48</v>
      </c>
      <c r="Z12" s="51">
        <f t="shared" si="3"/>
        <v>0</v>
      </c>
      <c r="AA12" s="51">
        <f t="shared" si="9"/>
        <v>0</v>
      </c>
      <c r="AB12" s="51">
        <f t="shared" si="4"/>
        <v>0</v>
      </c>
      <c r="AC12" s="51">
        <f t="shared" si="4"/>
        <v>0</v>
      </c>
      <c r="AD12" s="51"/>
      <c r="AE12" s="51"/>
      <c r="AF12" s="51"/>
      <c r="AG12" s="53"/>
      <c r="AH12" s="53"/>
      <c r="AI12" s="51"/>
      <c r="AJ12" s="54">
        <f t="shared" si="5"/>
        <v>-80.48</v>
      </c>
      <c r="AK12" s="54">
        <f t="shared" si="6"/>
        <v>2476.45</v>
      </c>
      <c r="AL12" s="54">
        <f t="shared" si="7"/>
        <v>0</v>
      </c>
      <c r="AM12" s="72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</row>
    <row r="13" spans="1:61" ht="12.75">
      <c r="A13" s="57" t="s">
        <v>60</v>
      </c>
      <c r="B13" s="53">
        <f>ТАБЕЛЬ!$AI$85</f>
        <v>0</v>
      </c>
      <c r="C13" s="51">
        <f>ТАБЕЛЬ!$AP$85</f>
        <v>0</v>
      </c>
      <c r="D13" s="51">
        <f t="shared" si="8"/>
        <v>2476.45</v>
      </c>
      <c r="E13" s="51">
        <f t="shared" si="8"/>
        <v>0</v>
      </c>
      <c r="F13" s="51">
        <f>ROUND((B13/ТАБЕЛЬ!$H$1*$F$20),2)</f>
        <v>0</v>
      </c>
      <c r="G13" s="51">
        <f>ROUND(($B13/ТАБЕЛЬ!$H$1*$G$20),2)</f>
        <v>0</v>
      </c>
      <c r="H13" s="51">
        <f>ROUND(($B13/ТАБЕЛЬ!$H$1*$H$20),2)</f>
        <v>0</v>
      </c>
      <c r="I13" s="51">
        <f>ROUND(($B13/ТАБЕЛЬ!$H$1*$I$20),2)</f>
        <v>0</v>
      </c>
      <c r="J13" s="51"/>
      <c r="K13" s="51"/>
      <c r="L13" s="51"/>
      <c r="M13" s="51"/>
      <c r="N13" s="51">
        <f t="shared" si="0"/>
        <v>0</v>
      </c>
      <c r="O13" s="51"/>
      <c r="P13" s="51"/>
      <c r="Q13" s="55"/>
      <c r="R13" s="51"/>
      <c r="S13" s="51"/>
      <c r="T13" s="51"/>
      <c r="U13" s="51"/>
      <c r="V13" s="51"/>
      <c r="W13" s="54">
        <f t="shared" si="1"/>
        <v>0</v>
      </c>
      <c r="X13" s="51"/>
      <c r="Y13" s="52">
        <f t="shared" si="2"/>
        <v>-80.48</v>
      </c>
      <c r="Z13" s="51">
        <f t="shared" si="3"/>
        <v>0</v>
      </c>
      <c r="AA13" s="51">
        <f t="shared" si="9"/>
        <v>0</v>
      </c>
      <c r="AB13" s="51">
        <f t="shared" si="4"/>
        <v>0</v>
      </c>
      <c r="AC13" s="51">
        <f t="shared" si="4"/>
        <v>0</v>
      </c>
      <c r="AD13" s="51"/>
      <c r="AE13" s="51"/>
      <c r="AF13" s="51"/>
      <c r="AG13" s="53"/>
      <c r="AH13" s="51"/>
      <c r="AI13" s="51"/>
      <c r="AJ13" s="54">
        <f t="shared" si="5"/>
        <v>-80.48</v>
      </c>
      <c r="AK13" s="54">
        <f t="shared" si="6"/>
        <v>2556.93</v>
      </c>
      <c r="AL13" s="54">
        <f t="shared" si="7"/>
        <v>0</v>
      </c>
      <c r="AM13" s="72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</row>
    <row r="14" spans="1:61" ht="12.75">
      <c r="A14" s="57" t="s">
        <v>61</v>
      </c>
      <c r="B14" s="53">
        <f>ТАБЕЛЬ!$AI$96</f>
        <v>0</v>
      </c>
      <c r="C14" s="51">
        <f>ТАБЕЛЬ!$AP$96</f>
        <v>0</v>
      </c>
      <c r="D14" s="51">
        <f t="shared" si="8"/>
        <v>2556.93</v>
      </c>
      <c r="E14" s="51">
        <f t="shared" si="8"/>
        <v>0</v>
      </c>
      <c r="F14" s="51">
        <f>ROUND((B14/ТАБЕЛЬ!$I$1*$F$20),2)</f>
        <v>0</v>
      </c>
      <c r="G14" s="51">
        <f>ROUND(($B14/ТАБЕЛЬ!$I$1*$G$20),2)</f>
        <v>0</v>
      </c>
      <c r="H14" s="51">
        <f>ROUND(($B14/ТАБЕЛЬ!$I$1*$H$20),2)</f>
        <v>0</v>
      </c>
      <c r="I14" s="51">
        <f>ROUND(($B14/ТАБЕЛЬ!$I$1*$I$20),2)</f>
        <v>0</v>
      </c>
      <c r="J14" s="51"/>
      <c r="K14" s="51"/>
      <c r="L14" s="51"/>
      <c r="M14" s="51"/>
      <c r="N14" s="51">
        <f t="shared" si="0"/>
        <v>0</v>
      </c>
      <c r="O14" s="51"/>
      <c r="P14" s="51"/>
      <c r="Q14" s="55"/>
      <c r="R14" s="51"/>
      <c r="S14" s="51"/>
      <c r="T14" s="51"/>
      <c r="U14" s="51"/>
      <c r="V14" s="51"/>
      <c r="W14" s="54">
        <f t="shared" si="1"/>
        <v>0</v>
      </c>
      <c r="X14" s="51"/>
      <c r="Y14" s="52">
        <f t="shared" si="2"/>
        <v>-80.48</v>
      </c>
      <c r="Z14" s="51">
        <f t="shared" si="3"/>
        <v>0</v>
      </c>
      <c r="AA14" s="51">
        <f t="shared" si="9"/>
        <v>0</v>
      </c>
      <c r="AB14" s="51">
        <f t="shared" si="4"/>
        <v>0</v>
      </c>
      <c r="AC14" s="51">
        <f t="shared" si="4"/>
        <v>0</v>
      </c>
      <c r="AD14" s="51"/>
      <c r="AE14" s="51"/>
      <c r="AF14" s="51"/>
      <c r="AG14" s="53"/>
      <c r="AH14" s="53"/>
      <c r="AI14" s="51"/>
      <c r="AJ14" s="54">
        <f t="shared" si="5"/>
        <v>-80.48</v>
      </c>
      <c r="AK14" s="54">
        <f t="shared" si="6"/>
        <v>2637.41</v>
      </c>
      <c r="AL14" s="54">
        <f t="shared" si="7"/>
        <v>0</v>
      </c>
      <c r="AM14" s="72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</row>
    <row r="15" spans="1:61" ht="12.75">
      <c r="A15" s="57" t="s">
        <v>62</v>
      </c>
      <c r="B15" s="53">
        <f>ТАБЕЛЬ!$AI$107</f>
        <v>0</v>
      </c>
      <c r="C15" s="51">
        <f>ТАБЕЛЬ!$AP$107</f>
        <v>0</v>
      </c>
      <c r="D15" s="51">
        <f t="shared" si="8"/>
        <v>2637.41</v>
      </c>
      <c r="E15" s="51">
        <f t="shared" si="8"/>
        <v>0</v>
      </c>
      <c r="F15" s="51">
        <f>ROUND((B15/ТАБЕЛЬ!$J$1*$F$20),2)</f>
        <v>0</v>
      </c>
      <c r="G15" s="51">
        <f>ROUND(($B15/ТАБЕЛЬ!$J$1*$G$20),2)</f>
        <v>0</v>
      </c>
      <c r="H15" s="51">
        <f>ROUND(($B15/ТАБЕЛЬ!$J$1*$H$20),2)</f>
        <v>0</v>
      </c>
      <c r="I15" s="51">
        <f>ROUND(($B15/ТАБЕЛЬ!$J$1*$I$20),2)</f>
        <v>0</v>
      </c>
      <c r="J15" s="51"/>
      <c r="K15" s="51"/>
      <c r="L15" s="51"/>
      <c r="M15" s="51"/>
      <c r="N15" s="51">
        <f t="shared" si="0"/>
        <v>0</v>
      </c>
      <c r="O15" s="51"/>
      <c r="P15" s="51"/>
      <c r="Q15" s="55"/>
      <c r="R15" s="51"/>
      <c r="S15" s="51"/>
      <c r="T15" s="51"/>
      <c r="U15" s="51"/>
      <c r="V15" s="51"/>
      <c r="W15" s="54">
        <f t="shared" si="1"/>
        <v>0</v>
      </c>
      <c r="X15" s="51"/>
      <c r="Y15" s="52">
        <f t="shared" si="2"/>
        <v>-80.48</v>
      </c>
      <c r="Z15" s="51">
        <f t="shared" si="3"/>
        <v>0</v>
      </c>
      <c r="AA15" s="51">
        <f t="shared" si="9"/>
        <v>0</v>
      </c>
      <c r="AB15" s="51">
        <f t="shared" si="4"/>
        <v>0</v>
      </c>
      <c r="AC15" s="51">
        <f t="shared" si="4"/>
        <v>0</v>
      </c>
      <c r="AD15" s="51"/>
      <c r="AE15" s="51"/>
      <c r="AF15" s="51"/>
      <c r="AG15" s="53"/>
      <c r="AH15" s="53"/>
      <c r="AI15" s="51"/>
      <c r="AJ15" s="54">
        <f t="shared" si="5"/>
        <v>-80.48</v>
      </c>
      <c r="AK15" s="54">
        <f t="shared" si="6"/>
        <v>2717.89</v>
      </c>
      <c r="AL15" s="54">
        <f t="shared" si="7"/>
        <v>0</v>
      </c>
      <c r="AM15" s="72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</row>
    <row r="16" spans="1:61" ht="12.75">
      <c r="A16" s="57" t="s">
        <v>63</v>
      </c>
      <c r="B16" s="53">
        <f>ТАБЕЛЬ!$AI$119</f>
        <v>0</v>
      </c>
      <c r="C16" s="51">
        <f>ТАБЕЛЬ!$AP$119</f>
        <v>0</v>
      </c>
      <c r="D16" s="51">
        <f t="shared" si="8"/>
        <v>2717.89</v>
      </c>
      <c r="E16" s="51">
        <f t="shared" si="8"/>
        <v>0</v>
      </c>
      <c r="F16" s="51">
        <f>ROUND((B16/ТАБЕЛЬ!$K$1*$F$20),2)</f>
        <v>0</v>
      </c>
      <c r="G16" s="51">
        <f>ROUND(($B16/ТАБЕЛЬ!$K$1*$G$20),2)</f>
        <v>0</v>
      </c>
      <c r="H16" s="51">
        <f>ROUND(($B16/ТАБЕЛЬ!$K$1*$H$20),2)</f>
        <v>0</v>
      </c>
      <c r="I16" s="51">
        <f>ROUND(($B16/ТАБЕЛЬ!$K$1*$I$20),2)</f>
        <v>0</v>
      </c>
      <c r="J16" s="51"/>
      <c r="K16" s="51"/>
      <c r="L16" s="51"/>
      <c r="M16" s="51"/>
      <c r="N16" s="51">
        <f t="shared" si="0"/>
        <v>0</v>
      </c>
      <c r="O16" s="51"/>
      <c r="P16" s="51"/>
      <c r="Q16" s="55"/>
      <c r="R16" s="51"/>
      <c r="S16" s="51"/>
      <c r="T16" s="51"/>
      <c r="U16" s="51"/>
      <c r="V16" s="51"/>
      <c r="W16" s="54">
        <f t="shared" si="1"/>
        <v>0</v>
      </c>
      <c r="X16" s="51"/>
      <c r="Y16" s="52">
        <f t="shared" si="2"/>
        <v>-80.48</v>
      </c>
      <c r="Z16" s="51">
        <f t="shared" si="3"/>
        <v>0</v>
      </c>
      <c r="AA16" s="51">
        <f t="shared" si="9"/>
        <v>0</v>
      </c>
      <c r="AB16" s="51">
        <f t="shared" si="4"/>
        <v>0</v>
      </c>
      <c r="AC16" s="51">
        <f t="shared" si="4"/>
        <v>0</v>
      </c>
      <c r="AD16" s="51"/>
      <c r="AE16" s="51"/>
      <c r="AF16" s="51"/>
      <c r="AG16" s="53"/>
      <c r="AH16" s="53"/>
      <c r="AI16" s="51"/>
      <c r="AJ16" s="54">
        <f t="shared" si="5"/>
        <v>-80.48</v>
      </c>
      <c r="AK16" s="54">
        <f t="shared" si="6"/>
        <v>2798.37</v>
      </c>
      <c r="AL16" s="54">
        <f t="shared" si="7"/>
        <v>0</v>
      </c>
      <c r="AM16" s="72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</row>
    <row r="17" spans="1:61" ht="12.75">
      <c r="A17" s="57" t="s">
        <v>64</v>
      </c>
      <c r="B17" s="53">
        <f>ТАБЕЛЬ!$AI$131</f>
        <v>0</v>
      </c>
      <c r="C17" s="51">
        <f>ТАБЕЛЬ!$AP$131</f>
        <v>0</v>
      </c>
      <c r="D17" s="51">
        <f t="shared" si="8"/>
        <v>2798.37</v>
      </c>
      <c r="E17" s="51">
        <f t="shared" si="8"/>
        <v>0</v>
      </c>
      <c r="F17" s="51">
        <f>ROUND((B17/ТАБЕЛЬ!$L$1*$F$20),2)</f>
        <v>0</v>
      </c>
      <c r="G17" s="51">
        <f>ROUND(($B17/ТАБЕЛЬ!$L$1*$G$20),2)</f>
        <v>0</v>
      </c>
      <c r="H17" s="51">
        <f>ROUND(($B17/ТАБЕЛЬ!$L$1*$H$20),2)</f>
        <v>0</v>
      </c>
      <c r="I17" s="51">
        <f>ROUND(($B17/ТАБЕЛЬ!$L$1*$I$20),2)</f>
        <v>0</v>
      </c>
      <c r="J17" s="51"/>
      <c r="K17" s="51"/>
      <c r="L17" s="51"/>
      <c r="M17" s="51"/>
      <c r="N17" s="51">
        <f t="shared" si="0"/>
        <v>0</v>
      </c>
      <c r="O17" s="51"/>
      <c r="P17" s="51"/>
      <c r="Q17" s="55"/>
      <c r="R17" s="51"/>
      <c r="S17" s="51"/>
      <c r="T17" s="51"/>
      <c r="U17" s="51"/>
      <c r="V17" s="51"/>
      <c r="W17" s="54">
        <f t="shared" si="1"/>
        <v>0</v>
      </c>
      <c r="X17" s="51"/>
      <c r="Y17" s="52">
        <f t="shared" si="2"/>
        <v>-80.48</v>
      </c>
      <c r="Z17" s="51">
        <f t="shared" si="3"/>
        <v>0</v>
      </c>
      <c r="AA17" s="51">
        <f>ROUND(((W17-Q17-R17)*6.1%),2)</f>
        <v>0</v>
      </c>
      <c r="AB17" s="51">
        <f t="shared" si="4"/>
        <v>0</v>
      </c>
      <c r="AC17" s="51">
        <f t="shared" si="4"/>
        <v>0</v>
      </c>
      <c r="AD17" s="51"/>
      <c r="AE17" s="51"/>
      <c r="AF17" s="51"/>
      <c r="AG17" s="53"/>
      <c r="AH17" s="53"/>
      <c r="AI17" s="51"/>
      <c r="AJ17" s="54">
        <f t="shared" si="5"/>
        <v>-80.48</v>
      </c>
      <c r="AK17" s="54">
        <f t="shared" si="6"/>
        <v>2878.85</v>
      </c>
      <c r="AL17" s="54">
        <f t="shared" si="7"/>
        <v>0</v>
      </c>
      <c r="AM17" s="72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</row>
    <row r="18" spans="1:61" ht="12.75">
      <c r="A18" s="81" t="s">
        <v>12</v>
      </c>
      <c r="B18" s="82">
        <f>SUM(B6:B17)</f>
        <v>50</v>
      </c>
      <c r="C18" s="73"/>
      <c r="D18" s="73">
        <f>SUM(D6:D17)</f>
        <v>22438.559999999998</v>
      </c>
      <c r="E18" s="73">
        <f>SUM(E6:E17)</f>
        <v>0</v>
      </c>
      <c r="F18" s="73">
        <f aca="true" t="shared" si="10" ref="F18:V18">SUM(F6:F17)</f>
        <v>6776.35</v>
      </c>
      <c r="G18" s="73">
        <f t="shared" si="10"/>
        <v>169.82999999999998</v>
      </c>
      <c r="H18" s="73">
        <f t="shared" si="10"/>
        <v>694.62</v>
      </c>
      <c r="I18" s="73">
        <f t="shared" si="10"/>
        <v>0</v>
      </c>
      <c r="J18" s="73"/>
      <c r="K18" s="73"/>
      <c r="L18" s="73"/>
      <c r="M18" s="73"/>
      <c r="N18" s="73">
        <f t="shared" si="10"/>
        <v>0</v>
      </c>
      <c r="O18" s="73">
        <f t="shared" si="10"/>
        <v>253.22</v>
      </c>
      <c r="P18" s="73">
        <f t="shared" si="10"/>
        <v>151.31</v>
      </c>
      <c r="Q18" s="73">
        <f t="shared" si="10"/>
        <v>0</v>
      </c>
      <c r="R18" s="73">
        <f t="shared" si="10"/>
        <v>0</v>
      </c>
      <c r="S18" s="73">
        <f t="shared" si="10"/>
        <v>1088.2</v>
      </c>
      <c r="T18" s="73">
        <f t="shared" si="10"/>
        <v>435.28</v>
      </c>
      <c r="U18" s="73">
        <f t="shared" si="10"/>
        <v>0</v>
      </c>
      <c r="V18" s="73">
        <f t="shared" si="10"/>
        <v>0</v>
      </c>
      <c r="W18" s="73">
        <f aca="true" t="shared" si="11" ref="W18:AB18">SUM(W6:W17)</f>
        <v>9568.81</v>
      </c>
      <c r="X18" s="73">
        <f t="shared" si="11"/>
        <v>2772</v>
      </c>
      <c r="Y18" s="73">
        <f t="shared" si="11"/>
        <v>623.4499999999998</v>
      </c>
      <c r="Z18" s="73">
        <f t="shared" si="11"/>
        <v>0</v>
      </c>
      <c r="AA18" s="73">
        <f t="shared" si="11"/>
        <v>583.7</v>
      </c>
      <c r="AB18" s="73">
        <f t="shared" si="11"/>
        <v>0</v>
      </c>
      <c r="AC18" s="73">
        <f>SUM(AC6:AC17)</f>
        <v>0</v>
      </c>
      <c r="AD18" s="73"/>
      <c r="AE18" s="73"/>
      <c r="AF18" s="73"/>
      <c r="AG18" s="73"/>
      <c r="AH18" s="73">
        <f>SUM(AH6:AH17)</f>
        <v>2710.8100000000004</v>
      </c>
      <c r="AI18" s="73">
        <f>SUM(AI6:AI17)</f>
        <v>0</v>
      </c>
      <c r="AJ18" s="73">
        <f>SUM(AJ6:AJ17)</f>
        <v>6689.960000000004</v>
      </c>
      <c r="AK18" s="73">
        <f>SUM(AK6:AK17)</f>
        <v>25317.409999999996</v>
      </c>
      <c r="AL18" s="73">
        <f>SUM(AL6:AL17)</f>
        <v>0</v>
      </c>
      <c r="AM18" s="72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</row>
    <row r="19" spans="1:61" ht="12.75">
      <c r="A19" s="251"/>
      <c r="B19" s="97"/>
      <c r="C19" s="97"/>
      <c r="D19" s="103"/>
      <c r="E19" s="103"/>
      <c r="F19" s="103"/>
      <c r="G19" s="103"/>
      <c r="H19" s="103"/>
      <c r="I19" s="250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83"/>
      <c r="X19" s="65"/>
      <c r="Y19" s="65"/>
      <c r="Z19" s="65"/>
      <c r="AA19" s="65"/>
      <c r="AB19" s="71"/>
      <c r="AC19" s="71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</row>
    <row r="20" spans="1:61" ht="14.25">
      <c r="A20" s="78" t="s">
        <v>32</v>
      </c>
      <c r="B20" s="78"/>
      <c r="C20" s="78"/>
      <c r="D20" s="78"/>
      <c r="E20" s="78"/>
      <c r="F20" s="78">
        <v>2793</v>
      </c>
      <c r="G20" s="78">
        <v>70</v>
      </c>
      <c r="H20" s="78">
        <f>ROUND(((F20+G20)*10/100),2)</f>
        <v>286.3</v>
      </c>
      <c r="I20" s="78">
        <f>ROUND(((F20+G20+H20)*0/100),2)</f>
        <v>0</v>
      </c>
      <c r="J20" s="159"/>
      <c r="K20" s="61"/>
      <c r="L20" s="61"/>
      <c r="M20" s="61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</row>
    <row r="21" spans="1:61" ht="12.75">
      <c r="A21" s="146"/>
      <c r="B21" s="90"/>
      <c r="C21" s="90"/>
      <c r="D21" s="90"/>
      <c r="E21" s="90"/>
      <c r="F21" s="90"/>
      <c r="G21" s="90"/>
      <c r="H21" s="90"/>
      <c r="I21" s="90"/>
      <c r="J21" s="90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70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</row>
    <row r="22" spans="1:61" ht="15">
      <c r="A22" s="91" t="s">
        <v>70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3">
        <f>W6+W7+W8</f>
        <v>9568.81</v>
      </c>
      <c r="X22" s="74"/>
      <c r="Y22" s="340">
        <f>Y6+Z6+Y7+Z7+Y8+Z8</f>
        <v>1347.77</v>
      </c>
      <c r="Z22" s="341"/>
      <c r="AA22" s="61"/>
      <c r="AB22" s="63"/>
      <c r="AC22" s="63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15">
      <c r="A23" s="91" t="s">
        <v>71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93">
        <f>W9+W10+W11</f>
        <v>0</v>
      </c>
      <c r="X23" s="75"/>
      <c r="Y23" s="340">
        <f>Y9+Z9+Y10+Z10+Y11+Z11</f>
        <v>-241.44</v>
      </c>
      <c r="Z23" s="341"/>
      <c r="AA23" s="61"/>
      <c r="AB23" s="63"/>
      <c r="AC23" s="63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</row>
    <row r="24" spans="1:61" ht="15">
      <c r="A24" s="91" t="s">
        <v>72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  <c r="V24" s="75"/>
      <c r="W24" s="93">
        <f>W12+W13+W14</f>
        <v>0</v>
      </c>
      <c r="X24" s="75"/>
      <c r="Y24" s="340">
        <f>Y12+Z12+Y13+Z13+Y14+Z14</f>
        <v>-241.44</v>
      </c>
      <c r="Z24" s="341"/>
      <c r="AA24" s="61"/>
      <c r="AB24" s="63"/>
      <c r="AC24" s="63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ht="15">
      <c r="A25" s="91" t="s">
        <v>73</v>
      </c>
      <c r="B25" s="92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93">
        <f>W15+W16+W17</f>
        <v>0</v>
      </c>
      <c r="X25" s="75"/>
      <c r="Y25" s="340">
        <f>Y15+Z15+Y16+Z16+Y17+Z17</f>
        <v>-241.44</v>
      </c>
      <c r="Z25" s="341"/>
      <c r="AA25" s="61"/>
      <c r="AB25" s="63"/>
      <c r="AC25" s="63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</row>
    <row r="26" spans="1:61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</row>
    <row r="27" spans="1:61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</row>
    <row r="30" spans="1:6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</row>
    <row r="31" spans="1:6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</row>
    <row r="32" spans="1:61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</row>
    <row r="33" spans="1:61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</row>
    <row r="34" spans="1:61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</row>
    <row r="35" spans="1:61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</row>
    <row r="36" spans="1:61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1:61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</row>
    <row r="38" spans="1:61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</row>
    <row r="39" spans="1:61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</row>
    <row r="40" spans="1:61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</row>
    <row r="41" spans="1:61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</row>
    <row r="42" spans="1:61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</row>
    <row r="43" spans="1:6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</row>
    <row r="44" spans="1:6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</row>
    <row r="45" spans="1:6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</row>
    <row r="46" spans="1:6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</row>
    <row r="47" spans="1:6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</row>
    <row r="48" spans="1:6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</row>
    <row r="49" spans="1:6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</row>
    <row r="50" spans="1:6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</row>
    <row r="51" spans="1:6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</row>
    <row r="52" spans="1:6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</row>
    <row r="53" spans="1:6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</row>
    <row r="54" spans="1:6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</row>
    <row r="55" spans="1:6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</row>
    <row r="56" spans="1:6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</row>
    <row r="57" spans="1:6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</row>
    <row r="58" spans="1:6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</row>
    <row r="59" spans="1:6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</row>
    <row r="60" spans="1:6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</row>
    <row r="61" spans="1:6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</row>
    <row r="62" spans="1:6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</row>
    <row r="63" spans="1:6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</row>
    <row r="64" spans="1:6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</row>
    <row r="65" spans="1:6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</row>
    <row r="66" spans="1:6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</row>
    <row r="67" spans="1:6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</row>
    <row r="68" spans="1:6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</row>
    <row r="69" spans="1:6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</row>
    <row r="70" spans="1:6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</row>
    <row r="71" spans="1:6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</row>
    <row r="72" spans="1:6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</row>
    <row r="73" spans="1:6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</row>
    <row r="74" spans="1:6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</row>
    <row r="75" spans="1:6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</row>
    <row r="76" spans="1:6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</row>
    <row r="77" spans="1:6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</row>
    <row r="78" spans="1:6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</row>
    <row r="79" spans="1:6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</row>
    <row r="80" spans="1:6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</row>
    <row r="81" spans="1:6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</row>
    <row r="82" spans="1:6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</row>
    <row r="83" spans="1:6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</row>
    <row r="84" spans="1:6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</row>
    <row r="85" spans="1:6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</row>
    <row r="86" spans="1:6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</row>
    <row r="87" spans="1:6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</row>
    <row r="88" spans="1:6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</row>
    <row r="89" spans="1:6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</row>
    <row r="90" spans="1:6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</row>
    <row r="91" spans="1:6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</row>
    <row r="92" spans="1:6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</row>
    <row r="93" spans="1:6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</row>
    <row r="94" spans="1:6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</row>
    <row r="95" spans="1:6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</row>
    <row r="96" spans="1:6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</row>
    <row r="97" spans="1:6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</row>
    <row r="98" spans="1:6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</row>
    <row r="99" spans="1:6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</row>
    <row r="100" spans="1:6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</row>
    <row r="101" spans="1:6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</row>
    <row r="102" spans="1:6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</row>
    <row r="103" spans="1:6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</row>
    <row r="104" spans="1:6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</row>
    <row r="105" spans="1:6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</row>
    <row r="106" spans="1:61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</row>
    <row r="107" spans="1:6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</row>
    <row r="108" spans="1:61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</row>
    <row r="109" spans="1:61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</row>
    <row r="110" spans="1:61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</row>
    <row r="111" spans="1:61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</row>
    <row r="112" spans="1:61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</row>
    <row r="113" spans="1:61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</row>
    <row r="114" spans="1:61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</row>
    <row r="115" spans="1:61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</row>
    <row r="116" spans="1:61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</row>
    <row r="117" spans="1:61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</row>
    <row r="118" spans="1:61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</row>
    <row r="119" spans="1:61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</row>
    <row r="120" spans="1:61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</row>
    <row r="121" spans="1:61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</row>
    <row r="122" spans="1:61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</row>
    <row r="123" spans="1:61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</row>
    <row r="124" spans="1:61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</row>
    <row r="125" spans="1:61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</row>
    <row r="126" spans="1:61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</row>
    <row r="127" spans="1:61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</row>
    <row r="128" spans="1:61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</row>
    <row r="129" spans="1:6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</row>
    <row r="130" spans="1:61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</row>
    <row r="131" spans="1:61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</row>
    <row r="132" spans="1:61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</row>
    <row r="133" spans="1:61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</row>
    <row r="134" spans="1:61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</row>
    <row r="135" spans="1:61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</row>
    <row r="136" spans="1:6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</row>
    <row r="137" spans="1:6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</row>
    <row r="138" spans="1:6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</row>
    <row r="139" spans="1:6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</row>
    <row r="140" spans="1:6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</row>
    <row r="141" spans="1:6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</row>
    <row r="142" spans="1:6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</row>
    <row r="143" spans="1:6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</row>
    <row r="144" spans="1:6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</row>
    <row r="145" spans="1:61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</row>
    <row r="146" spans="1:61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</row>
    <row r="147" spans="1:61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</row>
    <row r="148" spans="1:61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</row>
    <row r="149" spans="1:61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</row>
    <row r="150" spans="1:61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</row>
    <row r="151" spans="1:61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</row>
    <row r="152" spans="1:61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</row>
  </sheetData>
  <sheetProtection/>
  <mergeCells count="30">
    <mergeCell ref="AJ4:AJ5"/>
    <mergeCell ref="AM4:AM5"/>
    <mergeCell ref="AH4:AI4"/>
    <mergeCell ref="AK4:AL4"/>
    <mergeCell ref="U4:U5"/>
    <mergeCell ref="V4:V5"/>
    <mergeCell ref="W4:W5"/>
    <mergeCell ref="X4:X5"/>
    <mergeCell ref="AF4:AF5"/>
    <mergeCell ref="AG4:AG5"/>
    <mergeCell ref="AA4:AE4"/>
    <mergeCell ref="Y4:Z4"/>
    <mergeCell ref="I4:I5"/>
    <mergeCell ref="J4:J5"/>
    <mergeCell ref="D4:E4"/>
    <mergeCell ref="Q4:R4"/>
    <mergeCell ref="S4:T4"/>
    <mergeCell ref="N4:N5"/>
    <mergeCell ref="O4:O5"/>
    <mergeCell ref="P4:P5"/>
    <mergeCell ref="Y22:Z22"/>
    <mergeCell ref="Y23:Z23"/>
    <mergeCell ref="Y24:Z24"/>
    <mergeCell ref="Y25:Z25"/>
    <mergeCell ref="K4:M4"/>
    <mergeCell ref="A4:A5"/>
    <mergeCell ref="B4:C4"/>
    <mergeCell ref="F4:F5"/>
    <mergeCell ref="G4:G5"/>
    <mergeCell ref="H4:H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I11"/>
  <sheetViews>
    <sheetView view="pageBreakPreview" zoomScale="75" zoomScaleNormal="75" zoomScaleSheetLayoutView="75" zoomScalePageLayoutView="0" workbookViewId="0" topLeftCell="A1">
      <pane xSplit="1" topLeftCell="D1" activePane="topRight" state="frozen"/>
      <selection pane="topLeft" activeCell="A1" sqref="A1"/>
      <selection pane="topRight" activeCell="A5" sqref="A5"/>
    </sheetView>
  </sheetViews>
  <sheetFormatPr defaultColWidth="9.00390625" defaultRowHeight="12.75"/>
  <cols>
    <col min="1" max="1" width="28.25390625" style="180" customWidth="1"/>
    <col min="2" max="2" width="24.375" style="180" customWidth="1"/>
    <col min="3" max="3" width="29.625" style="180" customWidth="1"/>
    <col min="4" max="4" width="31.125" style="180" customWidth="1"/>
    <col min="5" max="5" width="31.25390625" style="180" customWidth="1"/>
    <col min="6" max="6" width="33.875" style="180" customWidth="1"/>
    <col min="7" max="8" width="33.75390625" style="180" customWidth="1"/>
    <col min="9" max="9" width="33.375" style="180" customWidth="1"/>
    <col min="11" max="11" width="9.625" style="0" bestFit="1" customWidth="1"/>
  </cols>
  <sheetData>
    <row r="1" spans="1:9" ht="39" customHeight="1">
      <c r="A1" s="171"/>
      <c r="B1" s="172" t="s">
        <v>82</v>
      </c>
      <c r="C1" s="172" t="s">
        <v>83</v>
      </c>
      <c r="D1" s="173" t="s">
        <v>84</v>
      </c>
      <c r="E1" s="173" t="s">
        <v>85</v>
      </c>
      <c r="F1" s="174" t="s">
        <v>78</v>
      </c>
      <c r="G1" s="174" t="s">
        <v>79</v>
      </c>
      <c r="H1" s="175" t="s">
        <v>80</v>
      </c>
      <c r="I1" s="175" t="s">
        <v>81</v>
      </c>
    </row>
    <row r="2" spans="1:9" ht="23.25" customHeight="1">
      <c r="A2" s="179" t="str">
        <f>Іванов!G1</f>
        <v>Іванов І.І.</v>
      </c>
      <c r="B2" s="176">
        <f>Іванов!$W22</f>
        <v>12438.61</v>
      </c>
      <c r="C2" s="176">
        <f>Іванов!$Y22</f>
        <v>1751.97</v>
      </c>
      <c r="D2" s="177">
        <f>Іванов!$W23</f>
        <v>0</v>
      </c>
      <c r="E2" s="177">
        <f>Іванов!$Y23</f>
        <v>-241.44</v>
      </c>
      <c r="F2" s="178">
        <f>Іванов!$W24</f>
        <v>0</v>
      </c>
      <c r="G2" s="178">
        <f>Іванов!$Y24</f>
        <v>-241.44</v>
      </c>
      <c r="H2" s="367">
        <f>Іванов!$W25</f>
        <v>0</v>
      </c>
      <c r="I2" s="367">
        <f>Іванов!$Y25</f>
        <v>-241.44</v>
      </c>
    </row>
    <row r="3" spans="1:9" ht="23.25" customHeight="1">
      <c r="A3" s="179" t="str">
        <f>Петров!G1</f>
        <v>Петров П.П.</v>
      </c>
      <c r="B3" s="176">
        <f>Петров!$W22</f>
        <v>12019.19</v>
      </c>
      <c r="C3" s="176">
        <f>Петров!$Y22</f>
        <v>1692.9100000000003</v>
      </c>
      <c r="D3" s="177">
        <f>Петров!$W23</f>
        <v>0</v>
      </c>
      <c r="E3" s="177">
        <f>Петров!$Y23</f>
        <v>-241.44</v>
      </c>
      <c r="F3" s="178">
        <f>Петров!$W24</f>
        <v>0</v>
      </c>
      <c r="G3" s="178">
        <f>Петров!$Y24</f>
        <v>-241.44</v>
      </c>
      <c r="H3" s="367">
        <f>Петров!$W25</f>
        <v>0</v>
      </c>
      <c r="I3" s="367">
        <f>Петров!$Y25</f>
        <v>-241.44</v>
      </c>
    </row>
    <row r="4" spans="1:9" ht="23.25" customHeight="1">
      <c r="A4" s="179" t="str">
        <f>Сидоров!G1</f>
        <v>Сидоров С.С.</v>
      </c>
      <c r="B4" s="176">
        <f>Сидоров!$W22</f>
        <v>8841.95</v>
      </c>
      <c r="C4" s="176">
        <f>Сидоров!$Y22</f>
        <v>1245.3899999999999</v>
      </c>
      <c r="D4" s="177">
        <f>Сидоров!$W23</f>
        <v>0</v>
      </c>
      <c r="E4" s="177">
        <f>Сидоров!$Y23</f>
        <v>-241.44</v>
      </c>
      <c r="F4" s="178">
        <f>Сидоров!$W24</f>
        <v>0</v>
      </c>
      <c r="G4" s="178">
        <f>Сидоров!$Y24</f>
        <v>-241.44</v>
      </c>
      <c r="H4" s="367">
        <f>Сидоров!$W25</f>
        <v>0</v>
      </c>
      <c r="I4" s="367">
        <f>Сидоров!$Y25</f>
        <v>-241.44</v>
      </c>
    </row>
    <row r="5" spans="1:9" ht="23.25" customHeight="1">
      <c r="A5" s="179" t="str">
        <f>Васечкин!G1</f>
        <v>Васечкін В.В.</v>
      </c>
      <c r="B5" s="176">
        <f>Васечкин!$W22</f>
        <v>9568.81</v>
      </c>
      <c r="C5" s="176">
        <f>Васечкин!$Y22</f>
        <v>1347.77</v>
      </c>
      <c r="D5" s="177">
        <f>Васечкин!$W23</f>
        <v>0</v>
      </c>
      <c r="E5" s="177">
        <f>Васечкин!$Y23</f>
        <v>-241.44</v>
      </c>
      <c r="F5" s="178">
        <f>Васечкин!$W24</f>
        <v>0</v>
      </c>
      <c r="G5" s="178">
        <f>Васечкин!$Y24</f>
        <v>-241.44</v>
      </c>
      <c r="H5" s="367">
        <f>Васечкин!$W25</f>
        <v>0</v>
      </c>
      <c r="I5" s="367">
        <f>Васечкин!$Y25</f>
        <v>-241.44</v>
      </c>
    </row>
    <row r="6" spans="1:9" ht="23.25" customHeight="1">
      <c r="A6" s="184" t="s">
        <v>12</v>
      </c>
      <c r="B6" s="185">
        <f>SUM(B2:B5)</f>
        <v>42868.56</v>
      </c>
      <c r="C6" s="185">
        <f>SUM(C2:C5)</f>
        <v>6038.040000000001</v>
      </c>
      <c r="D6" s="185">
        <f>SUM(D2:D5)</f>
        <v>0</v>
      </c>
      <c r="E6" s="185">
        <f>SUM(E2:E5)</f>
        <v>-965.76</v>
      </c>
      <c r="F6" s="185">
        <f>SUM(F2:F5)</f>
        <v>0</v>
      </c>
      <c r="G6" s="185">
        <f>SUM(G2:G5)</f>
        <v>-965.76</v>
      </c>
      <c r="H6" s="185">
        <f>SUM(H2:H5)</f>
        <v>0</v>
      </c>
      <c r="I6" s="185">
        <f>SUM(I2:I5)</f>
        <v>-965.76</v>
      </c>
    </row>
    <row r="7" ht="23.25" customHeight="1">
      <c r="C7" s="206"/>
    </row>
    <row r="8" ht="23.25" customHeight="1"/>
    <row r="9" ht="23.25" customHeight="1">
      <c r="G9" s="206"/>
    </row>
    <row r="10" ht="23.25" customHeight="1"/>
    <row r="11" ht="23.25" customHeight="1">
      <c r="G11" s="206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</sheetData>
  <sheetProtection/>
  <printOptions/>
  <pageMargins left="0.7874015748031497" right="0.7874015748031497" top="0.35433070866141736" bottom="0.2755905511811024" header="0.1968503937007874" footer="0.1968503937007874"/>
  <pageSetup horizontalDpi="600" verticalDpi="600" orientation="portrait" paperSize="9" scale="4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4">
    <tabColor indexed="42"/>
  </sheetPr>
  <dimension ref="A1:CR47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7.875" style="6" customWidth="1"/>
    <col min="2" max="2" width="12.625" style="6" customWidth="1"/>
    <col min="3" max="3" width="22.25390625" style="6" customWidth="1"/>
    <col min="4" max="4" width="11.875" style="6" customWidth="1"/>
    <col min="5" max="5" width="19.25390625" style="0" customWidth="1"/>
    <col min="6" max="6" width="13.25390625" style="0" customWidth="1"/>
    <col min="7" max="7" width="22.625" style="0" customWidth="1"/>
    <col min="8" max="8" width="12.875" style="0" customWidth="1"/>
  </cols>
  <sheetData>
    <row r="1" spans="1:8" s="6" customFormat="1" ht="17.25" customHeight="1">
      <c r="A1" s="112" t="s">
        <v>27</v>
      </c>
      <c r="B1" s="113" t="str">
        <f>Іванов!$A6</f>
        <v>Січень</v>
      </c>
      <c r="C1" s="366" t="str">
        <f>Іванов!$G$1</f>
        <v>Іванов І.І.</v>
      </c>
      <c r="D1" s="366"/>
      <c r="E1" s="112" t="s">
        <v>27</v>
      </c>
      <c r="F1" s="113" t="str">
        <f>Петров!$A6</f>
        <v>Січень</v>
      </c>
      <c r="G1" s="366" t="str">
        <f>Петров!$G$1</f>
        <v>Петров П.П.</v>
      </c>
      <c r="H1" s="366"/>
    </row>
    <row r="2" spans="1:16" s="6" customFormat="1" ht="14.25" customHeight="1">
      <c r="A2" s="364" t="s">
        <v>11</v>
      </c>
      <c r="B2" s="365"/>
      <c r="C2" s="364" t="s">
        <v>154</v>
      </c>
      <c r="D2" s="365"/>
      <c r="E2" s="364" t="s">
        <v>11</v>
      </c>
      <c r="F2" s="365"/>
      <c r="G2" s="364" t="s">
        <v>154</v>
      </c>
      <c r="H2" s="365"/>
      <c r="I2" s="112" t="s">
        <v>27</v>
      </c>
      <c r="J2" s="113" t="str">
        <f>Іванов!$A7</f>
        <v>Лютий</v>
      </c>
      <c r="K2" s="366" t="str">
        <f>Іванов!$G$1</f>
        <v>Іванов І.І.</v>
      </c>
      <c r="L2" s="366"/>
      <c r="M2" s="112" t="s">
        <v>27</v>
      </c>
      <c r="N2" s="113" t="str">
        <f>Петров!$A7</f>
        <v>Лютий</v>
      </c>
      <c r="O2" s="366" t="str">
        <f>Петров!$G$1</f>
        <v>Петров П.П.</v>
      </c>
      <c r="P2" s="366"/>
    </row>
    <row r="3" spans="1:24" s="6" customFormat="1" ht="15.75" customHeight="1">
      <c r="A3" s="114" t="str">
        <f>Іванов!$F$4</f>
        <v>Оклад</v>
      </c>
      <c r="B3" s="115">
        <f>Іванов!$F6</f>
        <v>3103</v>
      </c>
      <c r="C3" s="114" t="str">
        <f>Іванов!$X$4</f>
        <v>Аванс</v>
      </c>
      <c r="D3" s="115">
        <f>Іванов!$X6</f>
        <v>1500</v>
      </c>
      <c r="E3" s="114" t="str">
        <f>Петров!$F$4</f>
        <v>Оклад</v>
      </c>
      <c r="F3" s="115">
        <f>Петров!$F6</f>
        <v>2653.2</v>
      </c>
      <c r="G3" s="114" t="str">
        <f>Петров!$X$4</f>
        <v>Аванс</v>
      </c>
      <c r="H3" s="115">
        <f>Петров!$X6</f>
        <v>1000</v>
      </c>
      <c r="I3" s="364" t="s">
        <v>11</v>
      </c>
      <c r="J3" s="365"/>
      <c r="K3" s="364" t="s">
        <v>154</v>
      </c>
      <c r="L3" s="365"/>
      <c r="M3" s="364" t="s">
        <v>11</v>
      </c>
      <c r="N3" s="365"/>
      <c r="O3" s="364" t="s">
        <v>154</v>
      </c>
      <c r="P3" s="365"/>
      <c r="Q3" s="112" t="s">
        <v>27</v>
      </c>
      <c r="R3" s="113" t="str">
        <f>Іванов!$A8</f>
        <v>Березень</v>
      </c>
      <c r="S3" s="366" t="str">
        <f>Іванов!$G$1</f>
        <v>Іванов І.І.</v>
      </c>
      <c r="T3" s="366"/>
      <c r="U3" s="112" t="s">
        <v>27</v>
      </c>
      <c r="V3" s="113" t="str">
        <f>Петров!$A8</f>
        <v>Березень</v>
      </c>
      <c r="W3" s="366" t="str">
        <f>Петров!$G$1</f>
        <v>Петров П.П.</v>
      </c>
      <c r="X3" s="366"/>
    </row>
    <row r="4" spans="1:32" s="6" customFormat="1" ht="14.25" customHeight="1">
      <c r="A4" s="114" t="str">
        <f>Іванов!$G$4</f>
        <v>Ранг</v>
      </c>
      <c r="B4" s="115">
        <f>Іванов!$G6</f>
        <v>130</v>
      </c>
      <c r="C4" s="114" t="str">
        <f>Іванов!$Y$4</f>
        <v>Податок з фіз.осіб</v>
      </c>
      <c r="D4" s="115">
        <f>Іванов!$Y6</f>
        <v>598.4</v>
      </c>
      <c r="E4" s="114" t="str">
        <f>Петров!$G$4</f>
        <v>Ранг</v>
      </c>
      <c r="F4" s="115">
        <f>Петров!$G6</f>
        <v>81</v>
      </c>
      <c r="G4" s="114" t="str">
        <f>Петров!$Y$4</f>
        <v>Податок з фіз.осіб</v>
      </c>
      <c r="H4" s="115">
        <f>Петров!$Y6</f>
        <v>512.82</v>
      </c>
      <c r="I4" s="114" t="str">
        <f>Іванов!$F$4</f>
        <v>Оклад</v>
      </c>
      <c r="J4" s="115">
        <f>Іванов!$F7</f>
        <v>1182.1</v>
      </c>
      <c r="K4" s="114" t="str">
        <f>Іванов!$X$4</f>
        <v>Аванс</v>
      </c>
      <c r="L4" s="115">
        <f>Іванов!$X7</f>
        <v>3374.75</v>
      </c>
      <c r="M4" s="114" t="str">
        <f>Петров!$F$4</f>
        <v>Оклад</v>
      </c>
      <c r="N4" s="115">
        <f>Петров!$F7</f>
        <v>2105.71</v>
      </c>
      <c r="O4" s="114" t="str">
        <f>Петров!$X$4</f>
        <v>Аванс</v>
      </c>
      <c r="P4" s="115">
        <f>Петров!$X7</f>
        <v>1000</v>
      </c>
      <c r="Q4" s="364" t="s">
        <v>11</v>
      </c>
      <c r="R4" s="365"/>
      <c r="S4" s="364" t="s">
        <v>154</v>
      </c>
      <c r="T4" s="365"/>
      <c r="U4" s="364" t="s">
        <v>11</v>
      </c>
      <c r="V4" s="365"/>
      <c r="W4" s="364" t="s">
        <v>154</v>
      </c>
      <c r="X4" s="365"/>
      <c r="Y4" s="112" t="s">
        <v>27</v>
      </c>
      <c r="Z4" s="113" t="str">
        <f>Іванов!$A9</f>
        <v>Квітень</v>
      </c>
      <c r="AA4" s="366" t="str">
        <f>Іванов!$G$1</f>
        <v>Іванов І.І.</v>
      </c>
      <c r="AB4" s="366"/>
      <c r="AC4" s="112" t="s">
        <v>27</v>
      </c>
      <c r="AD4" s="113" t="str">
        <f>Петров!$A9</f>
        <v>Квітень</v>
      </c>
      <c r="AE4" s="366" t="str">
        <f>Петров!$G$1</f>
        <v>Петров П.П.</v>
      </c>
      <c r="AF4" s="366"/>
    </row>
    <row r="5" spans="1:40" s="6" customFormat="1" ht="12.75" customHeight="1">
      <c r="A5" s="114" t="str">
        <f>Іванов!$H$4</f>
        <v>Вислуга</v>
      </c>
      <c r="B5" s="115">
        <f>Іванов!$H6</f>
        <v>646.6</v>
      </c>
      <c r="C5" s="114" t="str">
        <f>Іванов!$Y$4</f>
        <v>Податок з фіз.осіб</v>
      </c>
      <c r="D5" s="115">
        <f>Іванов!$Z6</f>
        <v>0</v>
      </c>
      <c r="E5" s="114" t="str">
        <f>Петров!$H$4</f>
        <v>Вислуга</v>
      </c>
      <c r="F5" s="115">
        <f>Петров!$H6</f>
        <v>683.55</v>
      </c>
      <c r="G5" s="114" t="str">
        <f>Петров!$Y$4</f>
        <v>Податок з фіз.осіб</v>
      </c>
      <c r="H5" s="115">
        <f>Петров!$Z6</f>
        <v>0</v>
      </c>
      <c r="I5" s="114" t="str">
        <f>Іванов!$G$4</f>
        <v>Ранг</v>
      </c>
      <c r="J5" s="115">
        <f>Іванов!$G7</f>
        <v>49.52</v>
      </c>
      <c r="K5" s="114" t="str">
        <f>Іванов!$Y$4</f>
        <v>Податок з фіз.осіб</v>
      </c>
      <c r="L5" s="115">
        <f>Іванов!$Y7</f>
        <v>619.63</v>
      </c>
      <c r="M5" s="114" t="str">
        <f>Петров!$G$4</f>
        <v>Ранг</v>
      </c>
      <c r="N5" s="115">
        <f>Петров!$G7</f>
        <v>64.29</v>
      </c>
      <c r="O5" s="114" t="str">
        <f>Петров!$Y$4</f>
        <v>Податок з фіз.осіб</v>
      </c>
      <c r="P5" s="115">
        <f>Петров!$Y7</f>
        <v>603.69</v>
      </c>
      <c r="Q5" s="114" t="str">
        <f>Іванов!$F$4</f>
        <v>Оклад</v>
      </c>
      <c r="R5" s="115">
        <f>Іванов!$F8</f>
        <v>2807.48</v>
      </c>
      <c r="S5" s="114" t="str">
        <f>Іванов!$X$4</f>
        <v>Аванс</v>
      </c>
      <c r="T5" s="115">
        <f>Іванов!$X8</f>
        <v>1500</v>
      </c>
      <c r="U5" s="114" t="str">
        <f>Петров!$F$4</f>
        <v>Оклад</v>
      </c>
      <c r="V5" s="115">
        <f>Петров!$F8</f>
        <v>2948</v>
      </c>
      <c r="W5" s="114" t="str">
        <f>Петров!$X$4</f>
        <v>Аванс</v>
      </c>
      <c r="X5" s="115">
        <f>Петров!$X8</f>
        <v>1000</v>
      </c>
      <c r="Y5" s="364" t="s">
        <v>11</v>
      </c>
      <c r="Z5" s="365"/>
      <c r="AA5" s="364" t="s">
        <v>154</v>
      </c>
      <c r="AB5" s="365"/>
      <c r="AC5" s="364" t="s">
        <v>11</v>
      </c>
      <c r="AD5" s="365"/>
      <c r="AE5" s="364" t="s">
        <v>154</v>
      </c>
      <c r="AF5" s="365"/>
      <c r="AG5" s="112" t="s">
        <v>27</v>
      </c>
      <c r="AH5" s="113" t="str">
        <f>Іванов!$A10</f>
        <v>Травень</v>
      </c>
      <c r="AI5" s="366" t="str">
        <f>Іванов!$G$1</f>
        <v>Іванов І.І.</v>
      </c>
      <c r="AJ5" s="366"/>
      <c r="AK5" s="112" t="s">
        <v>27</v>
      </c>
      <c r="AL5" s="113" t="str">
        <f>Петров!$A10</f>
        <v>Травень</v>
      </c>
      <c r="AM5" s="366" t="str">
        <f>Петров!$G$1</f>
        <v>Петров П.П.</v>
      </c>
      <c r="AN5" s="366"/>
    </row>
    <row r="6" spans="1:48" s="6" customFormat="1" ht="12" customHeight="1">
      <c r="A6" s="114" t="str">
        <f>Іванов!$I$4</f>
        <v>Постанова №268</v>
      </c>
      <c r="B6" s="115">
        <f>Іванов!$I6</f>
        <v>0</v>
      </c>
      <c r="C6" s="114" t="str">
        <f>Іванов!$AA$4</f>
        <v>Пенсійні внески</v>
      </c>
      <c r="D6" s="115">
        <f>Іванов!$AA6</f>
        <v>259.16</v>
      </c>
      <c r="E6" s="114" t="str">
        <f>Петров!$I$4</f>
        <v>Постанова №268</v>
      </c>
      <c r="F6" s="115">
        <f>Петров!$I6</f>
        <v>0</v>
      </c>
      <c r="G6" s="114" t="str">
        <f>Петров!$AA$4</f>
        <v>Пенсійні внески</v>
      </c>
      <c r="H6" s="115">
        <f>Петров!$AA6</f>
        <v>222.09</v>
      </c>
      <c r="I6" s="114" t="str">
        <f>Іванов!$H$4</f>
        <v>Вислуга</v>
      </c>
      <c r="J6" s="115">
        <f>Іванов!$H7</f>
        <v>246.32</v>
      </c>
      <c r="K6" s="114" t="str">
        <f>Іванов!$Y$4</f>
        <v>Податок з фіз.осіб</v>
      </c>
      <c r="L6" s="115">
        <f>Іванов!$Z7</f>
        <v>0</v>
      </c>
      <c r="M6" s="114" t="str">
        <f>Петров!$H$4</f>
        <v>Вислуга</v>
      </c>
      <c r="N6" s="115">
        <f>Петров!$H7</f>
        <v>542.5</v>
      </c>
      <c r="O6" s="114" t="str">
        <f>Петров!$Y$4</f>
        <v>Податок з фіз.осіб</v>
      </c>
      <c r="P6" s="115">
        <f>Петров!$Z7</f>
        <v>0</v>
      </c>
      <c r="Q6" s="114" t="str">
        <f>Іванов!$G$4</f>
        <v>Ранг</v>
      </c>
      <c r="R6" s="115">
        <f>Іванов!$G8</f>
        <v>117.62</v>
      </c>
      <c r="S6" s="114" t="str">
        <f>Іванов!$Y$4</f>
        <v>Податок з фіз.осіб</v>
      </c>
      <c r="T6" s="115">
        <f>Іванов!$Y8</f>
        <v>533.94</v>
      </c>
      <c r="U6" s="114" t="str">
        <f>Петров!$G$4</f>
        <v>Ранг</v>
      </c>
      <c r="V6" s="115">
        <f>Петров!$G8</f>
        <v>90</v>
      </c>
      <c r="W6" s="114" t="str">
        <f>Петров!$Y$4</f>
        <v>Податок з фіз.осіб</v>
      </c>
      <c r="X6" s="115">
        <f>Петров!$Y8</f>
        <v>576.4</v>
      </c>
      <c r="Y6" s="114" t="str">
        <f>Іванов!$F$4</f>
        <v>Оклад</v>
      </c>
      <c r="Z6" s="115">
        <f>Іванов!$F9</f>
        <v>0</v>
      </c>
      <c r="AA6" s="114" t="str">
        <f>Іванов!$X$4</f>
        <v>Аванс</v>
      </c>
      <c r="AB6" s="115">
        <f>Іванов!$X9</f>
        <v>0</v>
      </c>
      <c r="AC6" s="114" t="str">
        <f>Петров!$F$4</f>
        <v>Оклад</v>
      </c>
      <c r="AD6" s="115">
        <f>Петров!$F9</f>
        <v>0</v>
      </c>
      <c r="AE6" s="114" t="str">
        <f>Петров!$X$4</f>
        <v>Аванс</v>
      </c>
      <c r="AF6" s="115">
        <f>Петров!$X9</f>
        <v>0</v>
      </c>
      <c r="AG6" s="364" t="s">
        <v>11</v>
      </c>
      <c r="AH6" s="365"/>
      <c r="AI6" s="364" t="s">
        <v>154</v>
      </c>
      <c r="AJ6" s="365"/>
      <c r="AK6" s="364" t="s">
        <v>11</v>
      </c>
      <c r="AL6" s="365"/>
      <c r="AM6" s="364" t="s">
        <v>154</v>
      </c>
      <c r="AN6" s="365"/>
      <c r="AO6" s="112" t="s">
        <v>27</v>
      </c>
      <c r="AP6" s="113" t="str">
        <f>Іванов!$A11</f>
        <v>Червень</v>
      </c>
      <c r="AQ6" s="366" t="str">
        <f>Іванов!$G$1</f>
        <v>Іванов І.І.</v>
      </c>
      <c r="AR6" s="366"/>
      <c r="AS6" s="112" t="s">
        <v>27</v>
      </c>
      <c r="AT6" s="113" t="str">
        <f>Петров!$A11</f>
        <v>Червень</v>
      </c>
      <c r="AU6" s="366" t="str">
        <f>Петров!$G$1</f>
        <v>Петров П.П.</v>
      </c>
      <c r="AV6" s="366"/>
    </row>
    <row r="7" spans="1:56" s="6" customFormat="1" ht="12.75" customHeight="1">
      <c r="A7" s="114" t="str">
        <f>Іванов!$J$4</f>
        <v>Постанова №414</v>
      </c>
      <c r="B7" s="115">
        <f>Іванов!$J6</f>
        <v>310.3</v>
      </c>
      <c r="C7" s="114" t="str">
        <f>Іванов!$AA$4</f>
        <v>Пенсійні внески</v>
      </c>
      <c r="D7" s="115">
        <f>Іванов!$AB6</f>
        <v>0</v>
      </c>
      <c r="E7" s="114" t="str">
        <f>Петров!$J$4</f>
        <v>Постанова №414</v>
      </c>
      <c r="F7" s="115">
        <f>Петров!$J6</f>
        <v>-243.67000000000002</v>
      </c>
      <c r="G7" s="114" t="str">
        <f>Петров!$AA$4</f>
        <v>Пенсійні внески</v>
      </c>
      <c r="H7" s="115">
        <f>Петров!$AB6</f>
        <v>0</v>
      </c>
      <c r="I7" s="114" t="str">
        <f>Іванов!$I$4</f>
        <v>Постанова №268</v>
      </c>
      <c r="J7" s="115">
        <f>Іванов!$I7</f>
        <v>0</v>
      </c>
      <c r="K7" s="114" t="str">
        <f>Іванов!$AA$4</f>
        <v>Пенсійні внески</v>
      </c>
      <c r="L7" s="115">
        <f>Іванов!$AA7</f>
        <v>268.35</v>
      </c>
      <c r="M7" s="114" t="str">
        <f>Петров!$I$4</f>
        <v>Постанова №268</v>
      </c>
      <c r="N7" s="115">
        <f>Петров!$I7</f>
        <v>0</v>
      </c>
      <c r="O7" s="114" t="str">
        <f>Петров!$AA$4</f>
        <v>Пенсійні внески</v>
      </c>
      <c r="P7" s="115">
        <f>Петров!$AA7</f>
        <v>261.45</v>
      </c>
      <c r="Q7" s="114" t="str">
        <f>Іванов!$H$4</f>
        <v>Вислуга</v>
      </c>
      <c r="R7" s="115">
        <f>Іванов!$H8</f>
        <v>585.02</v>
      </c>
      <c r="S7" s="114" t="str">
        <f>Іванов!$Y$4</f>
        <v>Податок з фіз.осіб</v>
      </c>
      <c r="T7" s="115">
        <f>Іванов!$Z8</f>
        <v>0</v>
      </c>
      <c r="U7" s="114" t="str">
        <f>Петров!$H$4</f>
        <v>Вислуга</v>
      </c>
      <c r="V7" s="115">
        <f>Петров!$H8</f>
        <v>759.5</v>
      </c>
      <c r="W7" s="114" t="str">
        <f>Петров!$Y$4</f>
        <v>Податок з фіз.осіб</v>
      </c>
      <c r="X7" s="115">
        <f>Петров!$Z8</f>
        <v>0</v>
      </c>
      <c r="Y7" s="114" t="str">
        <f>Іванов!$G$4</f>
        <v>Ранг</v>
      </c>
      <c r="Z7" s="115">
        <f>Іванов!$G9</f>
        <v>0</v>
      </c>
      <c r="AA7" s="114" t="str">
        <f>Іванов!$Y$4</f>
        <v>Податок з фіз.осіб</v>
      </c>
      <c r="AB7" s="115">
        <f>Іванов!$Y9</f>
        <v>-80.48</v>
      </c>
      <c r="AC7" s="114" t="str">
        <f>Петров!$G$4</f>
        <v>Ранг</v>
      </c>
      <c r="AD7" s="115">
        <f>Петров!$G9</f>
        <v>0</v>
      </c>
      <c r="AE7" s="114" t="str">
        <f>Петров!$Y$4</f>
        <v>Податок з фіз.осіб</v>
      </c>
      <c r="AF7" s="115">
        <f>Петров!$Y9</f>
        <v>-80.48</v>
      </c>
      <c r="AG7" s="114" t="str">
        <f>Іванов!$F$4</f>
        <v>Оклад</v>
      </c>
      <c r="AH7" s="115">
        <f>Іванов!$F10</f>
        <v>0</v>
      </c>
      <c r="AI7" s="114" t="str">
        <f>Іванов!$X$4</f>
        <v>Аванс</v>
      </c>
      <c r="AJ7" s="115">
        <f>Іванов!$X10</f>
        <v>0</v>
      </c>
      <c r="AK7" s="114" t="str">
        <f>Петров!$F$4</f>
        <v>Оклад</v>
      </c>
      <c r="AL7" s="115">
        <f>Петров!$F10</f>
        <v>0</v>
      </c>
      <c r="AM7" s="114" t="str">
        <f>Петров!$X$4</f>
        <v>Аванс</v>
      </c>
      <c r="AN7" s="115">
        <f>Петров!$X10</f>
        <v>0</v>
      </c>
      <c r="AO7" s="364" t="s">
        <v>11</v>
      </c>
      <c r="AP7" s="365"/>
      <c r="AQ7" s="364" t="s">
        <v>154</v>
      </c>
      <c r="AR7" s="365"/>
      <c r="AS7" s="364" t="s">
        <v>11</v>
      </c>
      <c r="AT7" s="365"/>
      <c r="AU7" s="364" t="s">
        <v>154</v>
      </c>
      <c r="AV7" s="365"/>
      <c r="AW7" s="112" t="s">
        <v>27</v>
      </c>
      <c r="AX7" s="113" t="str">
        <f>Іванов!$A12</f>
        <v>Липень</v>
      </c>
      <c r="AY7" s="366" t="str">
        <f>Іванов!$G$1</f>
        <v>Іванов І.І.</v>
      </c>
      <c r="AZ7" s="366"/>
      <c r="BA7" s="112" t="s">
        <v>27</v>
      </c>
      <c r="BB7" s="113" t="str">
        <f>Петров!$A12</f>
        <v>Липень</v>
      </c>
      <c r="BC7" s="366" t="str">
        <f>Петров!$G$1</f>
        <v>Петров П.П.</v>
      </c>
      <c r="BD7" s="366"/>
    </row>
    <row r="8" spans="1:64" s="6" customFormat="1" ht="12.75" customHeight="1">
      <c r="A8" s="114" t="str">
        <f>Іванов!$N$4</f>
        <v>Премія</v>
      </c>
      <c r="B8" s="115">
        <f>Іванов!$N6</f>
        <v>0</v>
      </c>
      <c r="C8" s="114" t="str">
        <f>Іванов!$AA$4</f>
        <v>Пенсійні внески</v>
      </c>
      <c r="D8" s="115">
        <f>Іванов!$AC6</f>
        <v>0</v>
      </c>
      <c r="E8" s="114" t="str">
        <f>Петров!$N$4</f>
        <v>Премія</v>
      </c>
      <c r="F8" s="115">
        <f>Петров!$N6</f>
        <v>0</v>
      </c>
      <c r="G8" s="114" t="str">
        <f>Петров!$AA$4</f>
        <v>Пенсійні внески</v>
      </c>
      <c r="H8" s="115">
        <f>Петров!$AC6</f>
        <v>0</v>
      </c>
      <c r="I8" s="114" t="str">
        <f>Іванов!$J$4</f>
        <v>Постанова №414</v>
      </c>
      <c r="J8" s="115">
        <f>Іванов!$J7</f>
        <v>118.21</v>
      </c>
      <c r="K8" s="114" t="str">
        <f>Іванов!$AA$4</f>
        <v>Пенсійні внески</v>
      </c>
      <c r="L8" s="115">
        <f>Іванов!$AB7</f>
        <v>0</v>
      </c>
      <c r="M8" s="114" t="str">
        <f>Петров!$J$4</f>
        <v>Постанова №414</v>
      </c>
      <c r="N8" s="115">
        <f>Петров!$J7</f>
        <v>210.57</v>
      </c>
      <c r="O8" s="114" t="str">
        <f>Петров!$AA$4</f>
        <v>Пенсійні внески</v>
      </c>
      <c r="P8" s="115">
        <f>Петров!$AB7</f>
        <v>0</v>
      </c>
      <c r="Q8" s="114" t="str">
        <f>Іванов!$I$4</f>
        <v>Постанова №268</v>
      </c>
      <c r="R8" s="115">
        <f>Іванов!$I8</f>
        <v>0</v>
      </c>
      <c r="S8" s="114" t="str">
        <f>Іванов!$AA$4</f>
        <v>Пенсійні внески</v>
      </c>
      <c r="T8" s="115">
        <f>Іванов!$AA8</f>
        <v>231.24</v>
      </c>
      <c r="U8" s="114" t="str">
        <f>Петров!$I$4</f>
        <v>Постанова №268</v>
      </c>
      <c r="V8" s="115">
        <f>Петров!$I8</f>
        <v>0</v>
      </c>
      <c r="W8" s="114" t="str">
        <f>Петров!$AA$4</f>
        <v>Пенсійні внески</v>
      </c>
      <c r="X8" s="115">
        <f>Петров!$AA8</f>
        <v>249.63</v>
      </c>
      <c r="Y8" s="114" t="str">
        <f>Іванов!$H$4</f>
        <v>Вислуга</v>
      </c>
      <c r="Z8" s="115">
        <f>Іванов!$H9</f>
        <v>0</v>
      </c>
      <c r="AA8" s="114" t="str">
        <f>Іванов!$Y$4</f>
        <v>Податок з фіз.осіб</v>
      </c>
      <c r="AB8" s="115">
        <f>Іванов!$Z9</f>
        <v>0</v>
      </c>
      <c r="AC8" s="114" t="str">
        <f>Петров!$H$4</f>
        <v>Вислуга</v>
      </c>
      <c r="AD8" s="115">
        <f>Петров!$H9</f>
        <v>0</v>
      </c>
      <c r="AE8" s="114" t="str">
        <f>Петров!$Y$4</f>
        <v>Податок з фіз.осіб</v>
      </c>
      <c r="AF8" s="115">
        <f>Петров!$Z9</f>
        <v>0</v>
      </c>
      <c r="AG8" s="114" t="str">
        <f>Іванов!$G$4</f>
        <v>Ранг</v>
      </c>
      <c r="AH8" s="115">
        <f>Іванов!$G10</f>
        <v>0</v>
      </c>
      <c r="AI8" s="114" t="str">
        <f>Іванов!$Y$4</f>
        <v>Податок з фіз.осіб</v>
      </c>
      <c r="AJ8" s="115">
        <f>Іванов!$Y10</f>
        <v>-80.48</v>
      </c>
      <c r="AK8" s="114" t="str">
        <f>Петров!$G$4</f>
        <v>Ранг</v>
      </c>
      <c r="AL8" s="115">
        <f>Петров!$G10</f>
        <v>0</v>
      </c>
      <c r="AM8" s="114" t="str">
        <f>Петров!$Y$4</f>
        <v>Податок з фіз.осіб</v>
      </c>
      <c r="AN8" s="115">
        <f>Петров!$Y10</f>
        <v>-80.48</v>
      </c>
      <c r="AO8" s="114" t="str">
        <f>Іванов!$F$4</f>
        <v>Оклад</v>
      </c>
      <c r="AP8" s="115">
        <f>Іванов!$F11</f>
        <v>0</v>
      </c>
      <c r="AQ8" s="114" t="str">
        <f>Іванов!$X$4</f>
        <v>Аванс</v>
      </c>
      <c r="AR8" s="115">
        <f>Іванов!$X11</f>
        <v>0</v>
      </c>
      <c r="AS8" s="114" t="str">
        <f>Петров!$F$4</f>
        <v>Оклад</v>
      </c>
      <c r="AT8" s="115">
        <f>Петров!$F11</f>
        <v>0</v>
      </c>
      <c r="AU8" s="114" t="str">
        <f>Петров!$X$4</f>
        <v>Аванс</v>
      </c>
      <c r="AV8" s="115">
        <f>Петров!$X11</f>
        <v>0</v>
      </c>
      <c r="AW8" s="364" t="s">
        <v>11</v>
      </c>
      <c r="AX8" s="365"/>
      <c r="AY8" s="364" t="s">
        <v>154</v>
      </c>
      <c r="AZ8" s="365"/>
      <c r="BA8" s="364" t="s">
        <v>11</v>
      </c>
      <c r="BB8" s="365"/>
      <c r="BC8" s="364" t="s">
        <v>154</v>
      </c>
      <c r="BD8" s="365"/>
      <c r="BE8" s="112" t="s">
        <v>27</v>
      </c>
      <c r="BF8" s="113" t="str">
        <f>Іванов!$A13</f>
        <v>Серпень</v>
      </c>
      <c r="BG8" s="366" t="str">
        <f>Іванов!$G$1</f>
        <v>Іванов І.І.</v>
      </c>
      <c r="BH8" s="366"/>
      <c r="BI8" s="112" t="s">
        <v>27</v>
      </c>
      <c r="BJ8" s="113" t="str">
        <f>Петров!$A13</f>
        <v>Серпень</v>
      </c>
      <c r="BK8" s="366" t="str">
        <f>Петров!$G$1</f>
        <v>Петров П.П.</v>
      </c>
      <c r="BL8" s="366"/>
    </row>
    <row r="9" spans="1:72" s="6" customFormat="1" ht="12.75" customHeight="1">
      <c r="A9" s="114" t="str">
        <f>Іванов!$O$4</f>
        <v>Індексація</v>
      </c>
      <c r="B9" s="115">
        <f>Іванов!$O6</f>
        <v>58.62</v>
      </c>
      <c r="C9" s="114" t="str">
        <f>Іванов!$AH$4</f>
        <v>Міжрозрахунковий період</v>
      </c>
      <c r="D9" s="115">
        <f>Іванов!$AH6</f>
        <v>1890.96</v>
      </c>
      <c r="E9" s="114" t="str">
        <f>Петров!$O$4</f>
        <v>Індексація</v>
      </c>
      <c r="F9" s="115">
        <f>Петров!$O6</f>
        <v>64.65</v>
      </c>
      <c r="G9" s="114" t="str">
        <f>Петров!$AH$4</f>
        <v>Міжрозрахунковий період</v>
      </c>
      <c r="H9" s="115">
        <f>Петров!$AH6</f>
        <v>1905.96</v>
      </c>
      <c r="I9" s="114" t="str">
        <f>Іванов!$N$4</f>
        <v>Премія</v>
      </c>
      <c r="J9" s="115">
        <f>Іванов!$N7</f>
        <v>0</v>
      </c>
      <c r="K9" s="114" t="str">
        <f>Іванов!$AA$4</f>
        <v>Пенсійні внески</v>
      </c>
      <c r="L9" s="115">
        <f>Іванов!$AC7</f>
        <v>0</v>
      </c>
      <c r="M9" s="114" t="str">
        <f>Петров!$N$4</f>
        <v>Премія</v>
      </c>
      <c r="N9" s="115">
        <f>Петров!$N7</f>
        <v>0</v>
      </c>
      <c r="O9" s="114" t="str">
        <f>Петров!$AA$4</f>
        <v>Пенсійні внески</v>
      </c>
      <c r="P9" s="115">
        <f>Петров!$AC7</f>
        <v>0</v>
      </c>
      <c r="Q9" s="114" t="str">
        <f>Іванов!$J$4</f>
        <v>Постанова №414</v>
      </c>
      <c r="R9" s="115">
        <f>Іванов!$J8</f>
        <v>280.75</v>
      </c>
      <c r="S9" s="114" t="str">
        <f>Іванов!$AA$4</f>
        <v>Пенсійні внески</v>
      </c>
      <c r="T9" s="115">
        <f>Іванов!$AB8</f>
        <v>0</v>
      </c>
      <c r="U9" s="114" t="str">
        <f>Петров!$J$4</f>
        <v>Постанова №414</v>
      </c>
      <c r="V9" s="115">
        <f>Петров!$J8</f>
        <v>294.8</v>
      </c>
      <c r="W9" s="114" t="str">
        <f>Петров!$AA$4</f>
        <v>Пенсійні внески</v>
      </c>
      <c r="X9" s="115">
        <f>Петров!$AB8</f>
        <v>0</v>
      </c>
      <c r="Y9" s="114" t="str">
        <f>Іванов!$I$4</f>
        <v>Постанова №268</v>
      </c>
      <c r="Z9" s="115">
        <f>Іванов!$I9</f>
        <v>0</v>
      </c>
      <c r="AA9" s="114" t="str">
        <f>Іванов!$AA$4</f>
        <v>Пенсійні внески</v>
      </c>
      <c r="AB9" s="115">
        <f>Іванов!$AA9</f>
        <v>0</v>
      </c>
      <c r="AC9" s="114" t="str">
        <f>Петров!$I$4</f>
        <v>Постанова №268</v>
      </c>
      <c r="AD9" s="115">
        <f>Петров!$I9</f>
        <v>0</v>
      </c>
      <c r="AE9" s="114" t="str">
        <f>Петров!$AA$4</f>
        <v>Пенсійні внески</v>
      </c>
      <c r="AF9" s="115">
        <f>Петров!$AA9</f>
        <v>0</v>
      </c>
      <c r="AG9" s="114" t="str">
        <f>Іванов!$H$4</f>
        <v>Вислуга</v>
      </c>
      <c r="AH9" s="115">
        <f>Іванов!$H10</f>
        <v>0</v>
      </c>
      <c r="AI9" s="114" t="str">
        <f>Іванов!$Y$4</f>
        <v>Податок з фіз.осіб</v>
      </c>
      <c r="AJ9" s="115">
        <f>Іванов!$Z10</f>
        <v>0</v>
      </c>
      <c r="AK9" s="114" t="str">
        <f>Петров!$H$4</f>
        <v>Вислуга</v>
      </c>
      <c r="AL9" s="115">
        <f>Петров!$H10</f>
        <v>0</v>
      </c>
      <c r="AM9" s="114" t="str">
        <f>Петров!$Y$4</f>
        <v>Податок з фіз.осіб</v>
      </c>
      <c r="AN9" s="115">
        <f>Петров!$Z10</f>
        <v>0</v>
      </c>
      <c r="AO9" s="114" t="str">
        <f>Іванов!$G$4</f>
        <v>Ранг</v>
      </c>
      <c r="AP9" s="115">
        <f>Іванов!$G11</f>
        <v>0</v>
      </c>
      <c r="AQ9" s="114" t="str">
        <f>Іванов!$Y$4</f>
        <v>Податок з фіз.осіб</v>
      </c>
      <c r="AR9" s="115">
        <f>Іванов!$Y11</f>
        <v>-80.48</v>
      </c>
      <c r="AS9" s="114" t="str">
        <f>Петров!$G$4</f>
        <v>Ранг</v>
      </c>
      <c r="AT9" s="115">
        <f>Петров!$G11</f>
        <v>0</v>
      </c>
      <c r="AU9" s="114" t="str">
        <f>Петров!$Y$4</f>
        <v>Податок з фіз.осіб</v>
      </c>
      <c r="AV9" s="115">
        <f>Петров!$Y11</f>
        <v>-80.48</v>
      </c>
      <c r="AW9" s="114" t="str">
        <f>Іванов!$F$4</f>
        <v>Оклад</v>
      </c>
      <c r="AX9" s="115">
        <f>Іванов!$F12</f>
        <v>0</v>
      </c>
      <c r="AY9" s="114" t="str">
        <f>Іванов!$X$4</f>
        <v>Аванс</v>
      </c>
      <c r="AZ9" s="115">
        <f>Іванов!$X12</f>
        <v>0</v>
      </c>
      <c r="BA9" s="114" t="str">
        <f>Петров!$F$4</f>
        <v>Оклад</v>
      </c>
      <c r="BB9" s="115">
        <f>Петров!$F12</f>
        <v>0</v>
      </c>
      <c r="BC9" s="114" t="str">
        <f>Петров!$X$4</f>
        <v>Аванс</v>
      </c>
      <c r="BD9" s="115">
        <f>Петров!$X12</f>
        <v>0</v>
      </c>
      <c r="BE9" s="364" t="s">
        <v>11</v>
      </c>
      <c r="BF9" s="365"/>
      <c r="BG9" s="364" t="s">
        <v>154</v>
      </c>
      <c r="BH9" s="365"/>
      <c r="BI9" s="364" t="s">
        <v>11</v>
      </c>
      <c r="BJ9" s="365"/>
      <c r="BK9" s="364" t="s">
        <v>154</v>
      </c>
      <c r="BL9" s="365"/>
      <c r="BM9" s="112" t="s">
        <v>27</v>
      </c>
      <c r="BN9" s="113" t="str">
        <f>Іванов!$A14</f>
        <v>Вересень</v>
      </c>
      <c r="BO9" s="366" t="str">
        <f>Іванов!$G$1</f>
        <v>Іванов І.І.</v>
      </c>
      <c r="BP9" s="366"/>
      <c r="BQ9" s="112" t="s">
        <v>27</v>
      </c>
      <c r="BR9" s="113" t="str">
        <f>Петров!$A14</f>
        <v>Вересень</v>
      </c>
      <c r="BS9" s="366" t="str">
        <f>Петров!$G$1</f>
        <v>Петров П.П.</v>
      </c>
      <c r="BT9" s="366"/>
    </row>
    <row r="10" spans="1:80" ht="12.75" customHeight="1">
      <c r="A10" s="114" t="str">
        <f>Іванов!$P$4</f>
        <v>Відрядження</v>
      </c>
      <c r="B10" s="115">
        <f>Іванов!$P6</f>
        <v>0</v>
      </c>
      <c r="C10" s="114" t="str">
        <f>Іванов!$AH$4</f>
        <v>Міжрозрахунковий період</v>
      </c>
      <c r="D10" s="115">
        <f>Іванов!$AI6</f>
        <v>0</v>
      </c>
      <c r="E10" s="114" t="str">
        <f>Петров!$P$4</f>
        <v>Відрядження</v>
      </c>
      <c r="F10" s="115">
        <f>Петров!$P6</f>
        <v>402.14</v>
      </c>
      <c r="G10" s="114" t="str">
        <f>Петров!$AH$4</f>
        <v>Міжрозрахунковий період</v>
      </c>
      <c r="H10" s="115">
        <f>Петров!$AI6</f>
        <v>0</v>
      </c>
      <c r="I10" s="114" t="str">
        <f>Іванов!$O$4</f>
        <v>Індексація</v>
      </c>
      <c r="J10" s="115">
        <f>Іванов!$O7</f>
        <v>171</v>
      </c>
      <c r="K10" s="114" t="str">
        <f>Іванов!$AH$4</f>
        <v>Міжрозрахунковий період</v>
      </c>
      <c r="L10" s="115">
        <f>Іванов!$AH7</f>
        <v>0</v>
      </c>
      <c r="M10" s="114" t="str">
        <f>Петров!$O$4</f>
        <v>Індексація</v>
      </c>
      <c r="N10" s="115">
        <f>Петров!$O7</f>
        <v>188.57</v>
      </c>
      <c r="O10" s="114" t="str">
        <f>Петров!$AH$4</f>
        <v>Міжрозрахунковий період</v>
      </c>
      <c r="P10" s="115">
        <f>Петров!$AH7</f>
        <v>1303.4</v>
      </c>
      <c r="Q10" s="114" t="str">
        <f>Іванов!$N$4</f>
        <v>Премія</v>
      </c>
      <c r="R10" s="115">
        <f>Іванов!$N8</f>
        <v>0</v>
      </c>
      <c r="S10" s="114" t="str">
        <f>Іванов!$AA$4</f>
        <v>Пенсійні внески</v>
      </c>
      <c r="T10" s="115">
        <f>Іванов!$AC8</f>
        <v>0</v>
      </c>
      <c r="U10" s="114" t="str">
        <f>Петров!$N$4</f>
        <v>Премія</v>
      </c>
      <c r="V10" s="115">
        <f>Петров!$N8</f>
        <v>0</v>
      </c>
      <c r="W10" s="114" t="str">
        <f>Петров!$AA$4</f>
        <v>Пенсійні внески</v>
      </c>
      <c r="X10" s="115">
        <f>Петров!$AC8</f>
        <v>0</v>
      </c>
      <c r="Y10" s="114" t="str">
        <f>Іванов!$J$4</f>
        <v>Постанова №414</v>
      </c>
      <c r="Z10" s="115">
        <f>Іванов!$J9</f>
        <v>0</v>
      </c>
      <c r="AA10" s="114" t="str">
        <f>Іванов!$AA$4</f>
        <v>Пенсійні внески</v>
      </c>
      <c r="AB10" s="115">
        <f>Іванов!$AB9</f>
        <v>0</v>
      </c>
      <c r="AC10" s="114" t="str">
        <f>Петров!$J$4</f>
        <v>Постанова №414</v>
      </c>
      <c r="AD10" s="115">
        <f>Петров!$J9</f>
        <v>0</v>
      </c>
      <c r="AE10" s="114" t="str">
        <f>Петров!$AA$4</f>
        <v>Пенсійні внески</v>
      </c>
      <c r="AF10" s="115">
        <f>Петров!$AB9</f>
        <v>0</v>
      </c>
      <c r="AG10" s="114" t="str">
        <f>Іванов!$I$4</f>
        <v>Постанова №268</v>
      </c>
      <c r="AH10" s="115">
        <f>Іванов!$I10</f>
        <v>0</v>
      </c>
      <c r="AI10" s="114" t="str">
        <f>Іванов!$AA$4</f>
        <v>Пенсійні внески</v>
      </c>
      <c r="AJ10" s="115">
        <f>Іванов!$AA10</f>
        <v>0</v>
      </c>
      <c r="AK10" s="114" t="str">
        <f>Петров!$I$4</f>
        <v>Постанова №268</v>
      </c>
      <c r="AL10" s="115">
        <f>Петров!$I10</f>
        <v>0</v>
      </c>
      <c r="AM10" s="114" t="str">
        <f>Петров!$AA$4</f>
        <v>Пенсійні внески</v>
      </c>
      <c r="AN10" s="115">
        <f>Петров!$AA10</f>
        <v>0</v>
      </c>
      <c r="AO10" s="114" t="str">
        <f>Іванов!$H$4</f>
        <v>Вислуга</v>
      </c>
      <c r="AP10" s="115">
        <f>Іванов!$H11</f>
        <v>0</v>
      </c>
      <c r="AQ10" s="114" t="str">
        <f>Іванов!$Y$4</f>
        <v>Податок з фіз.осіб</v>
      </c>
      <c r="AR10" s="115">
        <f>Іванов!$Z11</f>
        <v>0</v>
      </c>
      <c r="AS10" s="114" t="str">
        <f>Петров!$H$4</f>
        <v>Вислуга</v>
      </c>
      <c r="AT10" s="115">
        <f>Петров!$H11</f>
        <v>0</v>
      </c>
      <c r="AU10" s="114" t="str">
        <f>Петров!$Y$4</f>
        <v>Податок з фіз.осіб</v>
      </c>
      <c r="AV10" s="115">
        <f>Петров!$Z11</f>
        <v>0</v>
      </c>
      <c r="AW10" s="114" t="str">
        <f>Іванов!$G$4</f>
        <v>Ранг</v>
      </c>
      <c r="AX10" s="115">
        <f>Іванов!$G12</f>
        <v>0</v>
      </c>
      <c r="AY10" s="114" t="str">
        <f>Іванов!$Y$4</f>
        <v>Податок з фіз.осіб</v>
      </c>
      <c r="AZ10" s="115">
        <f>Іванов!$Y12</f>
        <v>-80.48</v>
      </c>
      <c r="BA10" s="114" t="str">
        <f>Петров!$G$4</f>
        <v>Ранг</v>
      </c>
      <c r="BB10" s="115">
        <f>Петров!$G12</f>
        <v>0</v>
      </c>
      <c r="BC10" s="114" t="str">
        <f>Петров!$Y$4</f>
        <v>Податок з фіз.осіб</v>
      </c>
      <c r="BD10" s="115">
        <f>Петров!$Y12</f>
        <v>-80.48</v>
      </c>
      <c r="BE10" s="114" t="str">
        <f>Іванов!$F$4</f>
        <v>Оклад</v>
      </c>
      <c r="BF10" s="115">
        <f>Іванов!$F13</f>
        <v>0</v>
      </c>
      <c r="BG10" s="114" t="str">
        <f>Іванов!$X$4</f>
        <v>Аванс</v>
      </c>
      <c r="BH10" s="115">
        <f>Іванов!$X13</f>
        <v>0</v>
      </c>
      <c r="BI10" s="114" t="str">
        <f>Петров!$F$4</f>
        <v>Оклад</v>
      </c>
      <c r="BJ10" s="115">
        <f>Петров!$F13</f>
        <v>0</v>
      </c>
      <c r="BK10" s="114" t="str">
        <f>Петров!$X$4</f>
        <v>Аванс</v>
      </c>
      <c r="BL10" s="115">
        <f>Петров!$X13</f>
        <v>0</v>
      </c>
      <c r="BM10" s="364" t="s">
        <v>11</v>
      </c>
      <c r="BN10" s="365"/>
      <c r="BO10" s="364" t="s">
        <v>154</v>
      </c>
      <c r="BP10" s="365"/>
      <c r="BQ10" s="364" t="s">
        <v>11</v>
      </c>
      <c r="BR10" s="365"/>
      <c r="BS10" s="364" t="s">
        <v>154</v>
      </c>
      <c r="BT10" s="365"/>
      <c r="BU10" s="112" t="s">
        <v>27</v>
      </c>
      <c r="BV10" s="113" t="str">
        <f>Іванов!$A15</f>
        <v>Жовтень</v>
      </c>
      <c r="BW10" s="366" t="str">
        <f>Іванов!$G$1</f>
        <v>Іванов І.І.</v>
      </c>
      <c r="BX10" s="366"/>
      <c r="BY10" s="112" t="s">
        <v>27</v>
      </c>
      <c r="BZ10" s="113" t="str">
        <f>Петров!$A15</f>
        <v>Жовтень</v>
      </c>
      <c r="CA10" s="366" t="str">
        <f>Петров!$G$1</f>
        <v>Петров П.П.</v>
      </c>
      <c r="CB10" s="366"/>
    </row>
    <row r="11" spans="1:88" ht="12.75" customHeight="1">
      <c r="A11" s="114" t="str">
        <f>Іванов!$Q$4</f>
        <v>Лікарняні </v>
      </c>
      <c r="B11" s="115">
        <f>Іванов!$Q6</f>
        <v>0</v>
      </c>
      <c r="C11" s="114"/>
      <c r="D11" s="115"/>
      <c r="E11" s="114" t="str">
        <f>Петров!$Q$4</f>
        <v>Лікарняні </v>
      </c>
      <c r="F11" s="115">
        <f>Петров!$Q6</f>
        <v>0</v>
      </c>
      <c r="G11" s="114"/>
      <c r="H11" s="115"/>
      <c r="I11" s="114" t="str">
        <f>Іванов!$P$4</f>
        <v>Відрядження</v>
      </c>
      <c r="J11" s="115">
        <f>Іванов!$P7</f>
        <v>0</v>
      </c>
      <c r="K11" s="114" t="str">
        <f>Іванов!$AH$4</f>
        <v>Міжрозрахунковий період</v>
      </c>
      <c r="L11" s="115">
        <f>Іванов!$AI7</f>
        <v>0</v>
      </c>
      <c r="M11" s="114" t="str">
        <f>Петров!$P$4</f>
        <v>Відрядження</v>
      </c>
      <c r="N11" s="115">
        <f>Петров!$P7</f>
        <v>1174.38</v>
      </c>
      <c r="O11" s="114" t="str">
        <f>Петров!$AH$4</f>
        <v>Міжрозрахунковий період</v>
      </c>
      <c r="P11" s="115">
        <f>Петров!$AI7</f>
        <v>0</v>
      </c>
      <c r="Q11" s="114" t="str">
        <f>Іванов!$O$4</f>
        <v>Індексація</v>
      </c>
      <c r="R11" s="115">
        <f>Іванов!$O8</f>
        <v>0</v>
      </c>
      <c r="S11" s="114" t="str">
        <f>Іванов!$AH$4</f>
        <v>Міжрозрахунковий період</v>
      </c>
      <c r="T11" s="115">
        <f>Іванов!$AH8</f>
        <v>136.49</v>
      </c>
      <c r="U11" s="114" t="str">
        <f>Петров!$O$4</f>
        <v>Індексація</v>
      </c>
      <c r="V11" s="115">
        <f>Петров!$O8</f>
        <v>0</v>
      </c>
      <c r="W11" s="114" t="str">
        <f>Петров!$AH$4</f>
        <v>Міжрозрахунковий період</v>
      </c>
      <c r="X11" s="115">
        <f>Петров!$AH8</f>
        <v>1117.48</v>
      </c>
      <c r="Y11" s="114" t="str">
        <f>Іванов!$N$4</f>
        <v>Премія</v>
      </c>
      <c r="Z11" s="115">
        <f>Іванов!$N9</f>
        <v>0</v>
      </c>
      <c r="AA11" s="114" t="str">
        <f>Іванов!$AA$4</f>
        <v>Пенсійні внески</v>
      </c>
      <c r="AB11" s="115">
        <f>Іванов!$AC9</f>
        <v>0</v>
      </c>
      <c r="AC11" s="114" t="str">
        <f>Петров!$N$4</f>
        <v>Премія</v>
      </c>
      <c r="AD11" s="115">
        <f>Петров!$N9</f>
        <v>0</v>
      </c>
      <c r="AE11" s="114" t="str">
        <f>Петров!$AA$4</f>
        <v>Пенсійні внески</v>
      </c>
      <c r="AF11" s="115">
        <f>Петров!$AC9</f>
        <v>0</v>
      </c>
      <c r="AG11" s="114" t="str">
        <f>Іванов!$J$4</f>
        <v>Постанова №414</v>
      </c>
      <c r="AH11" s="115">
        <f>Іванов!$J10</f>
        <v>0</v>
      </c>
      <c r="AI11" s="114" t="str">
        <f>Іванов!$AA$4</f>
        <v>Пенсійні внески</v>
      </c>
      <c r="AJ11" s="115">
        <f>Іванов!$AB10</f>
        <v>0</v>
      </c>
      <c r="AK11" s="114" t="str">
        <f>Петров!$J$4</f>
        <v>Постанова №414</v>
      </c>
      <c r="AL11" s="115">
        <f>Петров!$J10</f>
        <v>0</v>
      </c>
      <c r="AM11" s="114" t="str">
        <f>Петров!$AA$4</f>
        <v>Пенсійні внески</v>
      </c>
      <c r="AN11" s="115">
        <f>Петров!$AB10</f>
        <v>0</v>
      </c>
      <c r="AO11" s="114" t="str">
        <f>Іванов!$I$4</f>
        <v>Постанова №268</v>
      </c>
      <c r="AP11" s="115">
        <f>Іванов!$I11</f>
        <v>0</v>
      </c>
      <c r="AQ11" s="114" t="str">
        <f>Іванов!$AA$4</f>
        <v>Пенсійні внески</v>
      </c>
      <c r="AR11" s="115">
        <f>Іванов!$AA11</f>
        <v>0</v>
      </c>
      <c r="AS11" s="114" t="str">
        <f>Петров!$I$4</f>
        <v>Постанова №268</v>
      </c>
      <c r="AT11" s="115">
        <f>Петров!$I11</f>
        <v>0</v>
      </c>
      <c r="AU11" s="114" t="str">
        <f>Петров!$AA$4</f>
        <v>Пенсійні внески</v>
      </c>
      <c r="AV11" s="115">
        <f>Петров!$AA11</f>
        <v>0</v>
      </c>
      <c r="AW11" s="114" t="str">
        <f>Іванов!$H$4</f>
        <v>Вислуга</v>
      </c>
      <c r="AX11" s="115">
        <f>Іванов!$H12</f>
        <v>0</v>
      </c>
      <c r="AY11" s="114" t="str">
        <f>Іванов!$Y$4</f>
        <v>Податок з фіз.осіб</v>
      </c>
      <c r="AZ11" s="115">
        <f>Іванов!$Z12</f>
        <v>0</v>
      </c>
      <c r="BA11" s="114" t="str">
        <f>Петров!$H$4</f>
        <v>Вислуга</v>
      </c>
      <c r="BB11" s="115">
        <f>Петров!$H12</f>
        <v>0</v>
      </c>
      <c r="BC11" s="114" t="str">
        <f>Петров!$Y$4</f>
        <v>Податок з фіз.осіб</v>
      </c>
      <c r="BD11" s="115">
        <f>Петров!$Z12</f>
        <v>0</v>
      </c>
      <c r="BE11" s="114" t="str">
        <f>Іванов!$G$4</f>
        <v>Ранг</v>
      </c>
      <c r="BF11" s="115">
        <f>Іванов!$G13</f>
        <v>0</v>
      </c>
      <c r="BG11" s="114" t="str">
        <f>Іванов!$Y$4</f>
        <v>Податок з фіз.осіб</v>
      </c>
      <c r="BH11" s="115">
        <f>Іванов!$Y13</f>
        <v>-80.48</v>
      </c>
      <c r="BI11" s="114" t="str">
        <f>Петров!$G$4</f>
        <v>Ранг</v>
      </c>
      <c r="BJ11" s="115">
        <f>Петров!$G13</f>
        <v>0</v>
      </c>
      <c r="BK11" s="114" t="str">
        <f>Петров!$Y$4</f>
        <v>Податок з фіз.осіб</v>
      </c>
      <c r="BL11" s="115">
        <f>Петров!$Y13</f>
        <v>-80.48</v>
      </c>
      <c r="BM11" s="114" t="str">
        <f>Іванов!$F$4</f>
        <v>Оклад</v>
      </c>
      <c r="BN11" s="115">
        <f>Іванов!$F14</f>
        <v>0</v>
      </c>
      <c r="BO11" s="114" t="str">
        <f>Іванов!$X$4</f>
        <v>Аванс</v>
      </c>
      <c r="BP11" s="115">
        <f>Іванов!$X14</f>
        <v>0</v>
      </c>
      <c r="BQ11" s="114" t="str">
        <f>Петров!$F$4</f>
        <v>Оклад</v>
      </c>
      <c r="BR11" s="115">
        <f>Петров!$F14</f>
        <v>0</v>
      </c>
      <c r="BS11" s="114" t="str">
        <f>Петров!$X$4</f>
        <v>Аванс</v>
      </c>
      <c r="BT11" s="115">
        <f>Петров!$X14</f>
        <v>0</v>
      </c>
      <c r="BU11" s="364" t="s">
        <v>11</v>
      </c>
      <c r="BV11" s="365"/>
      <c r="BW11" s="364" t="s">
        <v>154</v>
      </c>
      <c r="BX11" s="365"/>
      <c r="BY11" s="364" t="s">
        <v>11</v>
      </c>
      <c r="BZ11" s="365"/>
      <c r="CA11" s="364" t="s">
        <v>154</v>
      </c>
      <c r="CB11" s="365"/>
      <c r="CC11" s="112" t="s">
        <v>27</v>
      </c>
      <c r="CD11" s="113" t="str">
        <f>Іванов!$A16</f>
        <v>Листопад</v>
      </c>
      <c r="CE11" s="366" t="str">
        <f>Іванов!$G$1</f>
        <v>Іванов І.І.</v>
      </c>
      <c r="CF11" s="366"/>
      <c r="CG11" s="112" t="s">
        <v>27</v>
      </c>
      <c r="CH11" s="113" t="str">
        <f>Петров!$A16</f>
        <v>Листопад</v>
      </c>
      <c r="CI11" s="366" t="str">
        <f>Петров!$G$1</f>
        <v>Петров П.П.</v>
      </c>
      <c r="CJ11" s="366"/>
    </row>
    <row r="12" spans="1:96" ht="12.75" customHeight="1">
      <c r="A12" s="114" t="str">
        <f>Іванов!$Q$4</f>
        <v>Лікарняні </v>
      </c>
      <c r="B12" s="115">
        <f>Іванов!$R6</f>
        <v>0</v>
      </c>
      <c r="C12" s="114"/>
      <c r="D12" s="115"/>
      <c r="E12" s="114" t="str">
        <f>Петров!$Q$4</f>
        <v>Лікарняні </v>
      </c>
      <c r="F12" s="115">
        <f>Петров!$R6</f>
        <v>0</v>
      </c>
      <c r="G12" s="114"/>
      <c r="H12" s="115"/>
      <c r="I12" s="114" t="str">
        <f>Іванов!$Q$4</f>
        <v>Лікарняні </v>
      </c>
      <c r="J12" s="115">
        <f>Іванов!$Q7</f>
        <v>0</v>
      </c>
      <c r="K12" s="114"/>
      <c r="L12" s="115"/>
      <c r="M12" s="114" t="str">
        <f>Петров!$Q$4</f>
        <v>Лікарняні </v>
      </c>
      <c r="N12" s="115">
        <f>Петров!$Q7</f>
        <v>0</v>
      </c>
      <c r="O12" s="114"/>
      <c r="P12" s="115"/>
      <c r="Q12" s="114" t="str">
        <f>Іванов!$P$4</f>
        <v>Відрядження</v>
      </c>
      <c r="R12" s="115">
        <f>Іванов!$P8</f>
        <v>0</v>
      </c>
      <c r="S12" s="114" t="str">
        <f>Іванов!$AH$4</f>
        <v>Міжрозрахунковий період</v>
      </c>
      <c r="T12" s="115">
        <f>Іванов!$AI8</f>
        <v>0</v>
      </c>
      <c r="U12" s="114" t="str">
        <f>Петров!$P$4</f>
        <v>Відрядження</v>
      </c>
      <c r="V12" s="115">
        <f>Петров!$P8</f>
        <v>0</v>
      </c>
      <c r="W12" s="114" t="str">
        <f>Петров!$AH$4</f>
        <v>Міжрозрахунковий період</v>
      </c>
      <c r="X12" s="115">
        <f>Петров!$AI8</f>
        <v>0</v>
      </c>
      <c r="Y12" s="114" t="str">
        <f>Іванов!$O$4</f>
        <v>Індексація</v>
      </c>
      <c r="Z12" s="115">
        <f>Іванов!$O9</f>
        <v>0</v>
      </c>
      <c r="AA12" s="114" t="str">
        <f>Іванов!$AH$4</f>
        <v>Міжрозрахунковий період</v>
      </c>
      <c r="AB12" s="115">
        <f>Іванов!$AH9</f>
        <v>0</v>
      </c>
      <c r="AC12" s="114" t="str">
        <f>Петров!$O$4</f>
        <v>Індексація</v>
      </c>
      <c r="AD12" s="115">
        <f>Петров!$O9</f>
        <v>0</v>
      </c>
      <c r="AE12" s="114" t="str">
        <f>Петров!$AH$4</f>
        <v>Міжрозрахунковий період</v>
      </c>
      <c r="AF12" s="115">
        <f>Петров!$AH9</f>
        <v>0</v>
      </c>
      <c r="AG12" s="114" t="str">
        <f>Іванов!$N$4</f>
        <v>Премія</v>
      </c>
      <c r="AH12" s="115">
        <f>Іванов!$N10</f>
        <v>0</v>
      </c>
      <c r="AI12" s="114" t="str">
        <f>Іванов!$AA$4</f>
        <v>Пенсійні внески</v>
      </c>
      <c r="AJ12" s="115">
        <f>Іванов!$AC10</f>
        <v>0</v>
      </c>
      <c r="AK12" s="114" t="str">
        <f>Петров!$N$4</f>
        <v>Премія</v>
      </c>
      <c r="AL12" s="115">
        <f>Петров!$N10</f>
        <v>0</v>
      </c>
      <c r="AM12" s="114" t="str">
        <f>Петров!$AA$4</f>
        <v>Пенсійні внески</v>
      </c>
      <c r="AN12" s="115">
        <f>Петров!$AC10</f>
        <v>0</v>
      </c>
      <c r="AO12" s="114" t="str">
        <f>Іванов!$J$4</f>
        <v>Постанова №414</v>
      </c>
      <c r="AP12" s="115">
        <f>Іванов!$J11</f>
        <v>0</v>
      </c>
      <c r="AQ12" s="114" t="str">
        <f>Іванов!$AA$4</f>
        <v>Пенсійні внески</v>
      </c>
      <c r="AR12" s="115">
        <f>Іванов!$AB11</f>
        <v>0</v>
      </c>
      <c r="AS12" s="114" t="str">
        <f>Петров!$J$4</f>
        <v>Постанова №414</v>
      </c>
      <c r="AT12" s="115">
        <f>Петров!$J11</f>
        <v>0</v>
      </c>
      <c r="AU12" s="114" t="str">
        <f>Петров!$AA$4</f>
        <v>Пенсійні внески</v>
      </c>
      <c r="AV12" s="115">
        <f>Петров!$AB11</f>
        <v>0</v>
      </c>
      <c r="AW12" s="114" t="str">
        <f>Іванов!$I$4</f>
        <v>Постанова №268</v>
      </c>
      <c r="AX12" s="115">
        <f>Іванов!$I12</f>
        <v>0</v>
      </c>
      <c r="AY12" s="114" t="str">
        <f>Іванов!$AA$4</f>
        <v>Пенсійні внески</v>
      </c>
      <c r="AZ12" s="115">
        <f>Іванов!$AA12</f>
        <v>0</v>
      </c>
      <c r="BA12" s="114" t="str">
        <f>Петров!$I$4</f>
        <v>Постанова №268</v>
      </c>
      <c r="BB12" s="115">
        <f>Петров!$I12</f>
        <v>0</v>
      </c>
      <c r="BC12" s="114" t="str">
        <f>Петров!$AA$4</f>
        <v>Пенсійні внески</v>
      </c>
      <c r="BD12" s="115">
        <f>Петров!$AA12</f>
        <v>0</v>
      </c>
      <c r="BE12" s="114" t="str">
        <f>Іванов!$H$4</f>
        <v>Вислуга</v>
      </c>
      <c r="BF12" s="115">
        <f>Іванов!$H13</f>
        <v>0</v>
      </c>
      <c r="BG12" s="114" t="str">
        <f>Іванов!$Y$4</f>
        <v>Податок з фіз.осіб</v>
      </c>
      <c r="BH12" s="115">
        <f>Іванов!$Z13</f>
        <v>0</v>
      </c>
      <c r="BI12" s="114" t="str">
        <f>Петров!$H$4</f>
        <v>Вислуга</v>
      </c>
      <c r="BJ12" s="115">
        <f>Петров!$H13</f>
        <v>0</v>
      </c>
      <c r="BK12" s="114" t="str">
        <f>Петров!$Y$4</f>
        <v>Податок з фіз.осіб</v>
      </c>
      <c r="BL12" s="115">
        <f>Петров!$Z13</f>
        <v>0</v>
      </c>
      <c r="BM12" s="114" t="str">
        <f>Іванов!$G$4</f>
        <v>Ранг</v>
      </c>
      <c r="BN12" s="115">
        <f>Іванов!$G14</f>
        <v>0</v>
      </c>
      <c r="BO12" s="114" t="str">
        <f>Іванов!$Y$4</f>
        <v>Податок з фіз.осіб</v>
      </c>
      <c r="BP12" s="115">
        <f>Іванов!$Y14</f>
        <v>-80.48</v>
      </c>
      <c r="BQ12" s="114" t="str">
        <f>Петров!$G$4</f>
        <v>Ранг</v>
      </c>
      <c r="BR12" s="115">
        <f>Петров!$G14</f>
        <v>0</v>
      </c>
      <c r="BS12" s="114" t="str">
        <f>Петров!$Y$4</f>
        <v>Податок з фіз.осіб</v>
      </c>
      <c r="BT12" s="115">
        <f>Петров!$Y14</f>
        <v>-80.48</v>
      </c>
      <c r="BU12" s="114" t="str">
        <f>Іванов!$F$4</f>
        <v>Оклад</v>
      </c>
      <c r="BV12" s="115">
        <f>Іванов!$F15</f>
        <v>0</v>
      </c>
      <c r="BW12" s="114" t="str">
        <f>Іванов!$X$4</f>
        <v>Аванс</v>
      </c>
      <c r="BX12" s="115">
        <f>Іванов!$X15</f>
        <v>0</v>
      </c>
      <c r="BY12" s="114" t="str">
        <f>Петров!$F$4</f>
        <v>Оклад</v>
      </c>
      <c r="BZ12" s="115">
        <f>Петров!$F15</f>
        <v>0</v>
      </c>
      <c r="CA12" s="114" t="str">
        <f>Петров!$X$4</f>
        <v>Аванс</v>
      </c>
      <c r="CB12" s="115">
        <f>Петров!$X15</f>
        <v>0</v>
      </c>
      <c r="CC12" s="364" t="s">
        <v>11</v>
      </c>
      <c r="CD12" s="365"/>
      <c r="CE12" s="364" t="s">
        <v>154</v>
      </c>
      <c r="CF12" s="365"/>
      <c r="CG12" s="364" t="s">
        <v>11</v>
      </c>
      <c r="CH12" s="365"/>
      <c r="CI12" s="364" t="s">
        <v>154</v>
      </c>
      <c r="CJ12" s="365"/>
      <c r="CK12" s="112" t="s">
        <v>27</v>
      </c>
      <c r="CL12" s="113" t="str">
        <f>Іванов!$A17</f>
        <v>Грудень</v>
      </c>
      <c r="CM12" s="366" t="str">
        <f>Іванов!$G$1</f>
        <v>Іванов І.І.</v>
      </c>
      <c r="CN12" s="366"/>
      <c r="CO12" s="112" t="s">
        <v>27</v>
      </c>
      <c r="CP12" s="113" t="str">
        <f>Петров!$A17</f>
        <v>Грудень</v>
      </c>
      <c r="CQ12" s="366" t="str">
        <f>Петров!$G$1</f>
        <v>Петров П.П.</v>
      </c>
      <c r="CR12" s="366"/>
    </row>
    <row r="13" spans="1:96" ht="12.75" customHeight="1">
      <c r="A13" s="114" t="str">
        <f>Іванов!$S$4</f>
        <v>Відпустка </v>
      </c>
      <c r="B13" s="115">
        <f>Іванов!$S6</f>
        <v>0</v>
      </c>
      <c r="C13" s="114"/>
      <c r="D13" s="115"/>
      <c r="E13" s="114" t="str">
        <f>Петров!$S$4</f>
        <v>Відпустка </v>
      </c>
      <c r="F13" s="115">
        <f>Петров!$S6</f>
        <v>0</v>
      </c>
      <c r="G13" s="114"/>
      <c r="H13" s="115"/>
      <c r="I13" s="114" t="str">
        <f>Іванов!$Q$4</f>
        <v>Лікарняні </v>
      </c>
      <c r="J13" s="115">
        <f>Іванов!$R7</f>
        <v>0</v>
      </c>
      <c r="K13" s="114"/>
      <c r="L13" s="115"/>
      <c r="M13" s="114" t="str">
        <f>Петров!$Q$4</f>
        <v>Лікарняні </v>
      </c>
      <c r="N13" s="115">
        <f>Петров!$R7</f>
        <v>0</v>
      </c>
      <c r="O13" s="114"/>
      <c r="P13" s="115"/>
      <c r="Q13" s="114" t="str">
        <f>Іванов!$Q$4</f>
        <v>Лікарняні </v>
      </c>
      <c r="R13" s="115">
        <f>Іванов!$Q8</f>
        <v>0</v>
      </c>
      <c r="S13" s="114"/>
      <c r="T13" s="115"/>
      <c r="U13" s="114" t="str">
        <f>Петров!$Q$4</f>
        <v>Лікарняні </v>
      </c>
      <c r="V13" s="115">
        <f>Петров!$Q8</f>
        <v>0</v>
      </c>
      <c r="W13" s="114"/>
      <c r="X13" s="115"/>
      <c r="Y13" s="114" t="str">
        <f>Іванов!$P$4</f>
        <v>Відрядження</v>
      </c>
      <c r="Z13" s="115">
        <f>Іванов!$P9</f>
        <v>0</v>
      </c>
      <c r="AA13" s="114" t="str">
        <f>Іванов!$AH$4</f>
        <v>Міжрозрахунковий період</v>
      </c>
      <c r="AB13" s="115">
        <f>Іванов!$AI9</f>
        <v>0</v>
      </c>
      <c r="AC13" s="114" t="str">
        <f>Петров!$P$4</f>
        <v>Відрядження</v>
      </c>
      <c r="AD13" s="115">
        <f>Петров!$P9</f>
        <v>0</v>
      </c>
      <c r="AE13" s="114" t="str">
        <f>Петров!$AH$4</f>
        <v>Міжрозрахунковий період</v>
      </c>
      <c r="AF13" s="115">
        <f>Петров!$AI9</f>
        <v>0</v>
      </c>
      <c r="AG13" s="114" t="str">
        <f>Іванов!$O$4</f>
        <v>Індексація</v>
      </c>
      <c r="AH13" s="115">
        <f>Іванов!$O10</f>
        <v>0</v>
      </c>
      <c r="AI13" s="114" t="str">
        <f>Іванов!$AH$4</f>
        <v>Міжрозрахунковий період</v>
      </c>
      <c r="AJ13" s="115">
        <f>Іванов!$AH10</f>
        <v>0</v>
      </c>
      <c r="AK13" s="114" t="str">
        <f>Петров!$O$4</f>
        <v>Індексація</v>
      </c>
      <c r="AL13" s="115">
        <f>Петров!$O10</f>
        <v>0</v>
      </c>
      <c r="AM13" s="114" t="str">
        <f>Петров!$AH$4</f>
        <v>Міжрозрахунковий період</v>
      </c>
      <c r="AN13" s="115">
        <f>Петров!$AH10</f>
        <v>0</v>
      </c>
      <c r="AO13" s="114" t="str">
        <f>Іванов!$N$4</f>
        <v>Премія</v>
      </c>
      <c r="AP13" s="115">
        <f>Іванов!$N11</f>
        <v>0</v>
      </c>
      <c r="AQ13" s="114" t="str">
        <f>Іванов!$AA$4</f>
        <v>Пенсійні внески</v>
      </c>
      <c r="AR13" s="115">
        <f>Іванов!$AC11</f>
        <v>0</v>
      </c>
      <c r="AS13" s="114" t="str">
        <f>Петров!$N$4</f>
        <v>Премія</v>
      </c>
      <c r="AT13" s="115">
        <f>Петров!$N11</f>
        <v>0</v>
      </c>
      <c r="AU13" s="114" t="str">
        <f>Петров!$AA$4</f>
        <v>Пенсійні внески</v>
      </c>
      <c r="AV13" s="115">
        <f>Петров!$AC11</f>
        <v>0</v>
      </c>
      <c r="AW13" s="114" t="str">
        <f>Іванов!$J$4</f>
        <v>Постанова №414</v>
      </c>
      <c r="AX13" s="115">
        <f>Іванов!$J12</f>
        <v>0</v>
      </c>
      <c r="AY13" s="114" t="str">
        <f>Іванов!$AA$4</f>
        <v>Пенсійні внески</v>
      </c>
      <c r="AZ13" s="115">
        <f>Іванов!$AB12</f>
        <v>0</v>
      </c>
      <c r="BA13" s="114" t="str">
        <f>Петров!$J$4</f>
        <v>Постанова №414</v>
      </c>
      <c r="BB13" s="115">
        <f>Петров!$J12</f>
        <v>0</v>
      </c>
      <c r="BC13" s="114" t="str">
        <f>Петров!$AA$4</f>
        <v>Пенсійні внески</v>
      </c>
      <c r="BD13" s="115">
        <f>Петров!$AB12</f>
        <v>0</v>
      </c>
      <c r="BE13" s="114" t="str">
        <f>Іванов!$I$4</f>
        <v>Постанова №268</v>
      </c>
      <c r="BF13" s="115">
        <f>Іванов!$I13</f>
        <v>0</v>
      </c>
      <c r="BG13" s="114" t="str">
        <f>Іванов!$AA$4</f>
        <v>Пенсійні внески</v>
      </c>
      <c r="BH13" s="115">
        <f>Іванов!$AA13</f>
        <v>0</v>
      </c>
      <c r="BI13" s="114" t="str">
        <f>Петров!$I$4</f>
        <v>Постанова №268</v>
      </c>
      <c r="BJ13" s="115">
        <f>Петров!$I13</f>
        <v>0</v>
      </c>
      <c r="BK13" s="114" t="str">
        <f>Петров!$AA$4</f>
        <v>Пенсійні внески</v>
      </c>
      <c r="BL13" s="115">
        <f>Петров!$AA13</f>
        <v>0</v>
      </c>
      <c r="BM13" s="114" t="str">
        <f>Іванов!$H$4</f>
        <v>Вислуга</v>
      </c>
      <c r="BN13" s="115">
        <f>Іванов!$H14</f>
        <v>0</v>
      </c>
      <c r="BO13" s="114" t="str">
        <f>Іванов!$Y$4</f>
        <v>Податок з фіз.осіб</v>
      </c>
      <c r="BP13" s="115">
        <f>Іванов!$Z14</f>
        <v>0</v>
      </c>
      <c r="BQ13" s="114" t="str">
        <f>Петров!$H$4</f>
        <v>Вислуга</v>
      </c>
      <c r="BR13" s="115">
        <f>Петров!$H14</f>
        <v>0</v>
      </c>
      <c r="BS13" s="114" t="str">
        <f>Петров!$Y$4</f>
        <v>Податок з фіз.осіб</v>
      </c>
      <c r="BT13" s="115">
        <f>Петров!$Z14</f>
        <v>0</v>
      </c>
      <c r="BU13" s="114" t="str">
        <f>Іванов!$G$4</f>
        <v>Ранг</v>
      </c>
      <c r="BV13" s="115">
        <f>Іванов!$G15</f>
        <v>0</v>
      </c>
      <c r="BW13" s="114" t="str">
        <f>Іванов!$Y$4</f>
        <v>Податок з фіз.осіб</v>
      </c>
      <c r="BX13" s="115">
        <f>Іванов!$Y15</f>
        <v>-80.48</v>
      </c>
      <c r="BY13" s="114" t="str">
        <f>Петров!$G$4</f>
        <v>Ранг</v>
      </c>
      <c r="BZ13" s="115">
        <f>Петров!$G15</f>
        <v>0</v>
      </c>
      <c r="CA13" s="114" t="str">
        <f>Петров!$Y$4</f>
        <v>Податок з фіз.осіб</v>
      </c>
      <c r="CB13" s="115">
        <f>Петров!$Y15</f>
        <v>-80.48</v>
      </c>
      <c r="CC13" s="114" t="str">
        <f>Іванов!$F$4</f>
        <v>Оклад</v>
      </c>
      <c r="CD13" s="115">
        <f>Іванов!$F16</f>
        <v>0</v>
      </c>
      <c r="CE13" s="114" t="str">
        <f>Іванов!$X$4</f>
        <v>Аванс</v>
      </c>
      <c r="CF13" s="115">
        <f>Іванов!$X16</f>
        <v>0</v>
      </c>
      <c r="CG13" s="114" t="str">
        <f>Петров!$F$4</f>
        <v>Оклад</v>
      </c>
      <c r="CH13" s="115">
        <f>Петров!$F16</f>
        <v>0</v>
      </c>
      <c r="CI13" s="114" t="str">
        <f>Петров!$X$4</f>
        <v>Аванс</v>
      </c>
      <c r="CJ13" s="115">
        <f>Петров!$X16</f>
        <v>0</v>
      </c>
      <c r="CK13" s="364" t="s">
        <v>11</v>
      </c>
      <c r="CL13" s="365"/>
      <c r="CM13" s="364" t="s">
        <v>154</v>
      </c>
      <c r="CN13" s="365"/>
      <c r="CO13" s="364" t="s">
        <v>11</v>
      </c>
      <c r="CP13" s="365"/>
      <c r="CQ13" s="364" t="s">
        <v>154</v>
      </c>
      <c r="CR13" s="365"/>
    </row>
    <row r="14" spans="1:96" ht="12.75" customHeight="1">
      <c r="A14" s="114" t="str">
        <f>Іванов!$S$4</f>
        <v>Відпустка </v>
      </c>
      <c r="B14" s="115">
        <f>Іванов!$T6</f>
        <v>0</v>
      </c>
      <c r="C14" s="114"/>
      <c r="D14" s="115"/>
      <c r="E14" s="114" t="str">
        <f>Петров!$S$4</f>
        <v>Відпустка </v>
      </c>
      <c r="F14" s="115">
        <f>Петров!$T6</f>
        <v>0</v>
      </c>
      <c r="G14" s="114"/>
      <c r="H14" s="115"/>
      <c r="I14" s="114" t="str">
        <f>Іванов!$S$4</f>
        <v>Відпустка </v>
      </c>
      <c r="J14" s="115">
        <f>Іванов!$S7</f>
        <v>2355.01</v>
      </c>
      <c r="K14" s="114"/>
      <c r="L14" s="115"/>
      <c r="M14" s="114" t="str">
        <f>Петров!$S$4</f>
        <v>Відпустка </v>
      </c>
      <c r="N14" s="115">
        <f>Петров!$S7</f>
        <v>0</v>
      </c>
      <c r="O14" s="114"/>
      <c r="P14" s="115"/>
      <c r="Q14" s="114" t="str">
        <f>Іванов!$Q$4</f>
        <v>Лікарняні </v>
      </c>
      <c r="R14" s="115">
        <f>Іванов!$R8</f>
        <v>0</v>
      </c>
      <c r="S14" s="114"/>
      <c r="T14" s="115"/>
      <c r="U14" s="114" t="str">
        <f>Петров!$Q$4</f>
        <v>Лікарняні </v>
      </c>
      <c r="V14" s="115">
        <f>Петров!$R8</f>
        <v>0</v>
      </c>
      <c r="W14" s="114"/>
      <c r="X14" s="115"/>
      <c r="Y14" s="114" t="str">
        <f>Іванов!$Q$4</f>
        <v>Лікарняні </v>
      </c>
      <c r="Z14" s="115">
        <f>Іванов!$Q9</f>
        <v>0</v>
      </c>
      <c r="AA14" s="114"/>
      <c r="AB14" s="115"/>
      <c r="AC14" s="114" t="str">
        <f>Петров!$Q$4</f>
        <v>Лікарняні </v>
      </c>
      <c r="AD14" s="115">
        <f>Петров!$Q9</f>
        <v>0</v>
      </c>
      <c r="AE14" s="114"/>
      <c r="AF14" s="115"/>
      <c r="AG14" s="114" t="str">
        <f>Іванов!$P$4</f>
        <v>Відрядження</v>
      </c>
      <c r="AH14" s="115">
        <f>Іванов!$P10</f>
        <v>0</v>
      </c>
      <c r="AI14" s="114" t="str">
        <f>Іванов!$AH$4</f>
        <v>Міжрозрахунковий період</v>
      </c>
      <c r="AJ14" s="115">
        <f>Іванов!$AI10</f>
        <v>0</v>
      </c>
      <c r="AK14" s="114" t="str">
        <f>Петров!$P$4</f>
        <v>Відрядження</v>
      </c>
      <c r="AL14" s="115">
        <f>Петров!$P10</f>
        <v>0</v>
      </c>
      <c r="AM14" s="114" t="str">
        <f>Петров!$AH$4</f>
        <v>Міжрозрахунковий період</v>
      </c>
      <c r="AN14" s="115">
        <f>Петров!$AI10</f>
        <v>0</v>
      </c>
      <c r="AO14" s="114" t="str">
        <f>Іванов!$O$4</f>
        <v>Індексація</v>
      </c>
      <c r="AP14" s="115">
        <f>Іванов!$O11</f>
        <v>0</v>
      </c>
      <c r="AQ14" s="114" t="str">
        <f>Іванов!$AH$4</f>
        <v>Міжрозрахунковий період</v>
      </c>
      <c r="AR14" s="115">
        <f>Іванов!$AH11</f>
        <v>0</v>
      </c>
      <c r="AS14" s="114" t="str">
        <f>Петров!$O$4</f>
        <v>Індексація</v>
      </c>
      <c r="AT14" s="115">
        <f>Петров!$O11</f>
        <v>0</v>
      </c>
      <c r="AU14" s="114" t="str">
        <f>Петров!$AH$4</f>
        <v>Міжрозрахунковий період</v>
      </c>
      <c r="AV14" s="115">
        <f>Петров!$AH11</f>
        <v>0</v>
      </c>
      <c r="AW14" s="114" t="str">
        <f>Іванов!$N$4</f>
        <v>Премія</v>
      </c>
      <c r="AX14" s="115">
        <f>Іванов!$N12</f>
        <v>0</v>
      </c>
      <c r="AY14" s="114" t="str">
        <f>Іванов!$AA$4</f>
        <v>Пенсійні внески</v>
      </c>
      <c r="AZ14" s="115">
        <f>Іванов!$AC12</f>
        <v>0</v>
      </c>
      <c r="BA14" s="114" t="str">
        <f>Петров!$N$4</f>
        <v>Премія</v>
      </c>
      <c r="BB14" s="115">
        <f>Петров!$N12</f>
        <v>0</v>
      </c>
      <c r="BC14" s="114" t="str">
        <f>Петров!$AA$4</f>
        <v>Пенсійні внески</v>
      </c>
      <c r="BD14" s="115">
        <f>Петров!$AC12</f>
        <v>0</v>
      </c>
      <c r="BE14" s="114" t="str">
        <f>Іванов!$J$4</f>
        <v>Постанова №414</v>
      </c>
      <c r="BF14" s="115">
        <f>Іванов!$J13</f>
        <v>0</v>
      </c>
      <c r="BG14" s="114" t="str">
        <f>Іванов!$AA$4</f>
        <v>Пенсійні внески</v>
      </c>
      <c r="BH14" s="115">
        <f>Іванов!$AB13</f>
        <v>0</v>
      </c>
      <c r="BI14" s="114" t="str">
        <f>Петров!$J$4</f>
        <v>Постанова №414</v>
      </c>
      <c r="BJ14" s="115">
        <f>Петров!$J13</f>
        <v>0</v>
      </c>
      <c r="BK14" s="114" t="str">
        <f>Петров!$AA$4</f>
        <v>Пенсійні внески</v>
      </c>
      <c r="BL14" s="115">
        <f>Петров!$AB13</f>
        <v>0</v>
      </c>
      <c r="BM14" s="114" t="str">
        <f>Іванов!$I$4</f>
        <v>Постанова №268</v>
      </c>
      <c r="BN14" s="115">
        <f>Іванов!$I14</f>
        <v>0</v>
      </c>
      <c r="BO14" s="114" t="str">
        <f>Іванов!$AA$4</f>
        <v>Пенсійні внески</v>
      </c>
      <c r="BP14" s="115">
        <f>Іванов!$AA14</f>
        <v>0</v>
      </c>
      <c r="BQ14" s="114" t="str">
        <f>Петров!$I$4</f>
        <v>Постанова №268</v>
      </c>
      <c r="BR14" s="115">
        <f>Петров!$I14</f>
        <v>0</v>
      </c>
      <c r="BS14" s="114" t="str">
        <f>Петров!$AA$4</f>
        <v>Пенсійні внески</v>
      </c>
      <c r="BT14" s="115">
        <f>Петров!$AA14</f>
        <v>0</v>
      </c>
      <c r="BU14" s="114" t="str">
        <f>Іванов!$H$4</f>
        <v>Вислуга</v>
      </c>
      <c r="BV14" s="115">
        <f>Іванов!$H15</f>
        <v>0</v>
      </c>
      <c r="BW14" s="114" t="str">
        <f>Іванов!$Y$4</f>
        <v>Податок з фіз.осіб</v>
      </c>
      <c r="BX14" s="115">
        <f>Іванов!$Z15</f>
        <v>0</v>
      </c>
      <c r="BY14" s="114" t="str">
        <f>Петров!$H$4</f>
        <v>Вислуга</v>
      </c>
      <c r="BZ14" s="115">
        <f>Петров!$H15</f>
        <v>0</v>
      </c>
      <c r="CA14" s="114" t="str">
        <f>Петров!$Y$4</f>
        <v>Податок з фіз.осіб</v>
      </c>
      <c r="CB14" s="115">
        <f>Петров!$Z15</f>
        <v>0</v>
      </c>
      <c r="CC14" s="114" t="str">
        <f>Іванов!$G$4</f>
        <v>Ранг</v>
      </c>
      <c r="CD14" s="115">
        <f>Іванов!$G16</f>
        <v>0</v>
      </c>
      <c r="CE14" s="114" t="str">
        <f>Іванов!$Y$4</f>
        <v>Податок з фіз.осіб</v>
      </c>
      <c r="CF14" s="115">
        <f>Іванов!$Y16</f>
        <v>-80.48</v>
      </c>
      <c r="CG14" s="114" t="str">
        <f>Петров!$G$4</f>
        <v>Ранг</v>
      </c>
      <c r="CH14" s="115">
        <f>Петров!$G16</f>
        <v>0</v>
      </c>
      <c r="CI14" s="114" t="str">
        <f>Петров!$Y$4</f>
        <v>Податок з фіз.осіб</v>
      </c>
      <c r="CJ14" s="115">
        <f>Петров!$Y16</f>
        <v>-80.48</v>
      </c>
      <c r="CK14" s="114" t="str">
        <f>Іванов!$F$4</f>
        <v>Оклад</v>
      </c>
      <c r="CL14" s="115">
        <f>Іванов!$F17</f>
        <v>0</v>
      </c>
      <c r="CM14" s="114" t="str">
        <f>Іванов!$X$4</f>
        <v>Аванс</v>
      </c>
      <c r="CN14" s="115">
        <f>Іванов!$X17</f>
        <v>0</v>
      </c>
      <c r="CO14" s="114" t="str">
        <f>Петров!$F$4</f>
        <v>Оклад</v>
      </c>
      <c r="CP14" s="115">
        <f>Петров!$F17</f>
        <v>0</v>
      </c>
      <c r="CQ14" s="114" t="str">
        <f>Петров!$X$4</f>
        <v>Аванс</v>
      </c>
      <c r="CR14" s="115">
        <f>Петров!$X17</f>
        <v>0</v>
      </c>
    </row>
    <row r="15" spans="1:96" ht="12.75" customHeight="1">
      <c r="A15" s="114" t="str">
        <f>Іванов!$U$4</f>
        <v>Матеріальна допомога</v>
      </c>
      <c r="B15" s="115">
        <f>Іванов!$U6</f>
        <v>0</v>
      </c>
      <c r="C15" s="114"/>
      <c r="D15" s="115"/>
      <c r="E15" s="114" t="str">
        <f>Петров!$U$4</f>
        <v>Матеріальна допомога</v>
      </c>
      <c r="F15" s="115">
        <f>Петров!$U6</f>
        <v>0</v>
      </c>
      <c r="G15" s="114"/>
      <c r="H15" s="115"/>
      <c r="I15" s="114" t="str">
        <f>Іванов!$S$4</f>
        <v>Відпустка </v>
      </c>
      <c r="J15" s="115">
        <f>Іванов!$T7</f>
        <v>277.06</v>
      </c>
      <c r="K15" s="114"/>
      <c r="L15" s="115"/>
      <c r="M15" s="114" t="str">
        <f>Петров!$S$4</f>
        <v>Відпустка </v>
      </c>
      <c r="N15" s="115">
        <f>Петров!$T7</f>
        <v>0</v>
      </c>
      <c r="O15" s="114"/>
      <c r="P15" s="115"/>
      <c r="Q15" s="114" t="str">
        <f>Іванов!$S$4</f>
        <v>Відпустка </v>
      </c>
      <c r="R15" s="115">
        <f>Іванов!$S8</f>
        <v>0</v>
      </c>
      <c r="S15" s="114"/>
      <c r="T15" s="115"/>
      <c r="U15" s="114" t="str">
        <f>Петров!$S$4</f>
        <v>Відпустка </v>
      </c>
      <c r="V15" s="115">
        <f>Петров!$S8</f>
        <v>0</v>
      </c>
      <c r="W15" s="114"/>
      <c r="X15" s="115"/>
      <c r="Y15" s="114" t="str">
        <f>Іванов!$Q$4</f>
        <v>Лікарняні </v>
      </c>
      <c r="Z15" s="115">
        <f>Іванов!$R9</f>
        <v>0</v>
      </c>
      <c r="AA15" s="114"/>
      <c r="AB15" s="115"/>
      <c r="AC15" s="114" t="str">
        <f>Петров!$Q$4</f>
        <v>Лікарняні </v>
      </c>
      <c r="AD15" s="115">
        <f>Петров!$R9</f>
        <v>0</v>
      </c>
      <c r="AE15" s="114"/>
      <c r="AF15" s="115"/>
      <c r="AG15" s="114" t="str">
        <f>Іванов!$Q$4</f>
        <v>Лікарняні </v>
      </c>
      <c r="AH15" s="115">
        <f>Іванов!$Q10</f>
        <v>0</v>
      </c>
      <c r="AI15" s="114"/>
      <c r="AJ15" s="115"/>
      <c r="AK15" s="114" t="str">
        <f>Петров!$Q$4</f>
        <v>Лікарняні </v>
      </c>
      <c r="AL15" s="115">
        <f>Петров!$Q10</f>
        <v>0</v>
      </c>
      <c r="AM15" s="114"/>
      <c r="AN15" s="115"/>
      <c r="AO15" s="114" t="str">
        <f>Іванов!$P$4</f>
        <v>Відрядження</v>
      </c>
      <c r="AP15" s="115">
        <f>Іванов!$P11</f>
        <v>0</v>
      </c>
      <c r="AQ15" s="114" t="str">
        <f>Іванов!$AH$4</f>
        <v>Міжрозрахунковий період</v>
      </c>
      <c r="AR15" s="115">
        <f>Іванов!$AI11</f>
        <v>0</v>
      </c>
      <c r="AS15" s="114" t="str">
        <f>Петров!$P$4</f>
        <v>Відрядження</v>
      </c>
      <c r="AT15" s="115">
        <f>Петров!$P11</f>
        <v>0</v>
      </c>
      <c r="AU15" s="114" t="str">
        <f>Петров!$AH$4</f>
        <v>Міжрозрахунковий період</v>
      </c>
      <c r="AV15" s="115">
        <f>Петров!$AI11</f>
        <v>0</v>
      </c>
      <c r="AW15" s="114" t="str">
        <f>Іванов!$O$4</f>
        <v>Індексація</v>
      </c>
      <c r="AX15" s="115">
        <f>Іванов!$O12</f>
        <v>0</v>
      </c>
      <c r="AY15" s="114" t="str">
        <f>Іванов!$AH$4</f>
        <v>Міжрозрахунковий період</v>
      </c>
      <c r="AZ15" s="115">
        <f>Іванов!$AH12</f>
        <v>0</v>
      </c>
      <c r="BA15" s="114" t="str">
        <f>Петров!$O$4</f>
        <v>Індексація</v>
      </c>
      <c r="BB15" s="115">
        <f>Петров!$O12</f>
        <v>0</v>
      </c>
      <c r="BC15" s="114" t="str">
        <f>Петров!$AH$4</f>
        <v>Міжрозрахунковий період</v>
      </c>
      <c r="BD15" s="115">
        <f>Петров!$AH12</f>
        <v>0</v>
      </c>
      <c r="BE15" s="114" t="str">
        <f>Іванов!$N$4</f>
        <v>Премія</v>
      </c>
      <c r="BF15" s="115">
        <f>Іванов!$N13</f>
        <v>0</v>
      </c>
      <c r="BG15" s="114" t="str">
        <f>Іванов!$AA$4</f>
        <v>Пенсійні внески</v>
      </c>
      <c r="BH15" s="115">
        <f>Іванов!$AC13</f>
        <v>0</v>
      </c>
      <c r="BI15" s="114" t="str">
        <f>Петров!$N$4</f>
        <v>Премія</v>
      </c>
      <c r="BJ15" s="115">
        <f>Петров!$N13</f>
        <v>0</v>
      </c>
      <c r="BK15" s="114" t="str">
        <f>Петров!$AA$4</f>
        <v>Пенсійні внески</v>
      </c>
      <c r="BL15" s="115">
        <f>Петров!$AC13</f>
        <v>0</v>
      </c>
      <c r="BM15" s="114" t="str">
        <f>Іванов!$J$4</f>
        <v>Постанова №414</v>
      </c>
      <c r="BN15" s="115">
        <f>Іванов!$J14</f>
        <v>0</v>
      </c>
      <c r="BO15" s="114" t="str">
        <f>Іванов!$AA$4</f>
        <v>Пенсійні внески</v>
      </c>
      <c r="BP15" s="115">
        <f>Іванов!$AB14</f>
        <v>0</v>
      </c>
      <c r="BQ15" s="114" t="str">
        <f>Петров!$J$4</f>
        <v>Постанова №414</v>
      </c>
      <c r="BR15" s="115">
        <f>Петров!$J14</f>
        <v>0</v>
      </c>
      <c r="BS15" s="114" t="str">
        <f>Петров!$AA$4</f>
        <v>Пенсійні внески</v>
      </c>
      <c r="BT15" s="115">
        <f>Петров!$AB14</f>
        <v>0</v>
      </c>
      <c r="BU15" s="114" t="str">
        <f>Іванов!$I$4</f>
        <v>Постанова №268</v>
      </c>
      <c r="BV15" s="115">
        <f>Іванов!$I15</f>
        <v>0</v>
      </c>
      <c r="BW15" s="114" t="str">
        <f>Іванов!$AA$4</f>
        <v>Пенсійні внески</v>
      </c>
      <c r="BX15" s="115">
        <f>Іванов!$AA15</f>
        <v>0</v>
      </c>
      <c r="BY15" s="114" t="str">
        <f>Петров!$I$4</f>
        <v>Постанова №268</v>
      </c>
      <c r="BZ15" s="115">
        <f>Петров!$I15</f>
        <v>0</v>
      </c>
      <c r="CA15" s="114" t="str">
        <f>Петров!$AA$4</f>
        <v>Пенсійні внески</v>
      </c>
      <c r="CB15" s="115">
        <f>Петров!$AA15</f>
        <v>0</v>
      </c>
      <c r="CC15" s="114" t="str">
        <f>Іванов!$H$4</f>
        <v>Вислуга</v>
      </c>
      <c r="CD15" s="115">
        <f>Іванов!$H16</f>
        <v>0</v>
      </c>
      <c r="CE15" s="114" t="str">
        <f>Іванов!$Y$4</f>
        <v>Податок з фіз.осіб</v>
      </c>
      <c r="CF15" s="115">
        <f>Іванов!$Z16</f>
        <v>0</v>
      </c>
      <c r="CG15" s="114" t="str">
        <f>Петров!$H$4</f>
        <v>Вислуга</v>
      </c>
      <c r="CH15" s="115">
        <f>Петров!$H16</f>
        <v>0</v>
      </c>
      <c r="CI15" s="114" t="str">
        <f>Петров!$Y$4</f>
        <v>Податок з фіз.осіб</v>
      </c>
      <c r="CJ15" s="115">
        <f>Петров!$Z16</f>
        <v>0</v>
      </c>
      <c r="CK15" s="114" t="str">
        <f>Іванов!$G$4</f>
        <v>Ранг</v>
      </c>
      <c r="CL15" s="115">
        <f>Іванов!$G17</f>
        <v>0</v>
      </c>
      <c r="CM15" s="114" t="str">
        <f>Іванов!$Y$4</f>
        <v>Податок з фіз.осіб</v>
      </c>
      <c r="CN15" s="115">
        <f>Іванов!$Y17</f>
        <v>-80.48</v>
      </c>
      <c r="CO15" s="114" t="str">
        <f>Петров!$G$4</f>
        <v>Ранг</v>
      </c>
      <c r="CP15" s="115">
        <f>Петров!$G17</f>
        <v>0</v>
      </c>
      <c r="CQ15" s="114" t="str">
        <f>Петров!$Y$4</f>
        <v>Податок з фіз.осіб</v>
      </c>
      <c r="CR15" s="115">
        <f>Петров!$Y17</f>
        <v>-80.48</v>
      </c>
    </row>
    <row r="16" spans="1:96" ht="12.75" customHeight="1">
      <c r="A16" s="114" t="str">
        <f>Іванов!$W$4</f>
        <v>Всього нараховано</v>
      </c>
      <c r="B16" s="115">
        <f>Іванов!$W6</f>
        <v>4248.5199999999995</v>
      </c>
      <c r="C16" s="114" t="str">
        <f>Іванов!$AJ$4</f>
        <v>Всього утримано</v>
      </c>
      <c r="D16" s="115">
        <f>Іванов!$AJ6</f>
        <v>4248.52</v>
      </c>
      <c r="E16" s="114" t="str">
        <f>Петров!$W$4</f>
        <v>Всього нараховано</v>
      </c>
      <c r="F16" s="115">
        <f>Петров!$W6</f>
        <v>3640.87</v>
      </c>
      <c r="G16" s="114" t="str">
        <f>Петров!$AJ$4</f>
        <v>Всього утримано</v>
      </c>
      <c r="H16" s="115">
        <f>Петров!$AJ6</f>
        <v>3640.87</v>
      </c>
      <c r="I16" s="114" t="str">
        <f>Іванов!$U$4</f>
        <v>Матеріальна допомога</v>
      </c>
      <c r="J16" s="115">
        <f>Іванов!$U7</f>
        <v>0</v>
      </c>
      <c r="K16" s="114"/>
      <c r="L16" s="115"/>
      <c r="M16" s="114" t="str">
        <f>Петров!$U$4</f>
        <v>Матеріальна допомога</v>
      </c>
      <c r="N16" s="115">
        <f>Петров!$U7</f>
        <v>0</v>
      </c>
      <c r="O16" s="114"/>
      <c r="P16" s="115"/>
      <c r="Q16" s="114" t="str">
        <f>Іванов!$S$4</f>
        <v>Відпустка </v>
      </c>
      <c r="R16" s="115">
        <f>Іванов!$T8</f>
        <v>0</v>
      </c>
      <c r="S16" s="114"/>
      <c r="T16" s="115"/>
      <c r="U16" s="114" t="str">
        <f>Петров!$S$4</f>
        <v>Відпустка </v>
      </c>
      <c r="V16" s="115">
        <f>Петров!$T8</f>
        <v>0</v>
      </c>
      <c r="W16" s="114"/>
      <c r="X16" s="115"/>
      <c r="Y16" s="114" t="str">
        <f>Іванов!$S$4</f>
        <v>Відпустка </v>
      </c>
      <c r="Z16" s="115">
        <f>Іванов!$S9</f>
        <v>0</v>
      </c>
      <c r="AA16" s="114"/>
      <c r="AB16" s="115"/>
      <c r="AC16" s="114" t="str">
        <f>Петров!$S$4</f>
        <v>Відпустка </v>
      </c>
      <c r="AD16" s="115">
        <f>Петров!$S9</f>
        <v>0</v>
      </c>
      <c r="AE16" s="114"/>
      <c r="AF16" s="115"/>
      <c r="AG16" s="114" t="str">
        <f>Іванов!$Q$4</f>
        <v>Лікарняні </v>
      </c>
      <c r="AH16" s="115">
        <f>Іванов!$R10</f>
        <v>0</v>
      </c>
      <c r="AI16" s="114"/>
      <c r="AJ16" s="115"/>
      <c r="AK16" s="114" t="str">
        <f>Петров!$Q$4</f>
        <v>Лікарняні </v>
      </c>
      <c r="AL16" s="115">
        <f>Петров!$R10</f>
        <v>0</v>
      </c>
      <c r="AM16" s="114"/>
      <c r="AN16" s="115"/>
      <c r="AO16" s="114" t="str">
        <f>Іванов!$Q$4</f>
        <v>Лікарняні </v>
      </c>
      <c r="AP16" s="115">
        <f>Іванов!$Q11</f>
        <v>0</v>
      </c>
      <c r="AQ16" s="114"/>
      <c r="AR16" s="115"/>
      <c r="AS16" s="114" t="str">
        <f>Петров!$Q$4</f>
        <v>Лікарняні </v>
      </c>
      <c r="AT16" s="115">
        <f>Петров!$Q11</f>
        <v>0</v>
      </c>
      <c r="AU16" s="114"/>
      <c r="AV16" s="115"/>
      <c r="AW16" s="114" t="str">
        <f>Іванов!$P$4</f>
        <v>Відрядження</v>
      </c>
      <c r="AX16" s="115">
        <f>Іванов!$P12</f>
        <v>0</v>
      </c>
      <c r="AY16" s="114" t="str">
        <f>Іванов!$AH$4</f>
        <v>Міжрозрахунковий період</v>
      </c>
      <c r="AZ16" s="115">
        <f>Іванов!$AI12</f>
        <v>0</v>
      </c>
      <c r="BA16" s="114" t="str">
        <f>Петров!$P$4</f>
        <v>Відрядження</v>
      </c>
      <c r="BB16" s="115">
        <f>Петров!$P12</f>
        <v>0</v>
      </c>
      <c r="BC16" s="114" t="str">
        <f>Петров!$AH$4</f>
        <v>Міжрозрахунковий період</v>
      </c>
      <c r="BD16" s="115">
        <f>Петров!$AI12</f>
        <v>0</v>
      </c>
      <c r="BE16" s="114" t="str">
        <f>Іванов!$O$4</f>
        <v>Індексація</v>
      </c>
      <c r="BF16" s="115">
        <f>Іванов!$O13</f>
        <v>0</v>
      </c>
      <c r="BG16" s="114" t="str">
        <f>Іванов!$AH$4</f>
        <v>Міжрозрахунковий період</v>
      </c>
      <c r="BH16" s="115">
        <f>Іванов!$AH13</f>
        <v>0</v>
      </c>
      <c r="BI16" s="114" t="str">
        <f>Петров!$O$4</f>
        <v>Індексація</v>
      </c>
      <c r="BJ16" s="115">
        <f>Петров!$O13</f>
        <v>0</v>
      </c>
      <c r="BK16" s="114" t="str">
        <f>Петров!$AH$4</f>
        <v>Міжрозрахунковий період</v>
      </c>
      <c r="BL16" s="115">
        <f>Петров!$AH13</f>
        <v>0</v>
      </c>
      <c r="BM16" s="114" t="str">
        <f>Іванов!$N$4</f>
        <v>Премія</v>
      </c>
      <c r="BN16" s="115">
        <f>Іванов!$N14</f>
        <v>0</v>
      </c>
      <c r="BO16" s="114" t="str">
        <f>Іванов!$AA$4</f>
        <v>Пенсійні внески</v>
      </c>
      <c r="BP16" s="115">
        <f>Іванов!$AC14</f>
        <v>0</v>
      </c>
      <c r="BQ16" s="114" t="str">
        <f>Петров!$N$4</f>
        <v>Премія</v>
      </c>
      <c r="BR16" s="115">
        <f>Петров!$N14</f>
        <v>0</v>
      </c>
      <c r="BS16" s="114" t="str">
        <f>Петров!$AA$4</f>
        <v>Пенсійні внески</v>
      </c>
      <c r="BT16" s="115">
        <f>Петров!$AC14</f>
        <v>0</v>
      </c>
      <c r="BU16" s="114" t="str">
        <f>Іванов!$J$4</f>
        <v>Постанова №414</v>
      </c>
      <c r="BV16" s="115">
        <f>Іванов!$J15</f>
        <v>0</v>
      </c>
      <c r="BW16" s="114" t="str">
        <f>Іванов!$AA$4</f>
        <v>Пенсійні внески</v>
      </c>
      <c r="BX16" s="115">
        <f>Іванов!$AB15</f>
        <v>0</v>
      </c>
      <c r="BY16" s="114" t="str">
        <f>Петров!$J$4</f>
        <v>Постанова №414</v>
      </c>
      <c r="BZ16" s="115">
        <f>Петров!$J15</f>
        <v>0</v>
      </c>
      <c r="CA16" s="114" t="str">
        <f>Петров!$AA$4</f>
        <v>Пенсійні внески</v>
      </c>
      <c r="CB16" s="115">
        <f>Петров!$AB15</f>
        <v>0</v>
      </c>
      <c r="CC16" s="114" t="str">
        <f>Іванов!$I$4</f>
        <v>Постанова №268</v>
      </c>
      <c r="CD16" s="115">
        <f>Іванов!$I16</f>
        <v>0</v>
      </c>
      <c r="CE16" s="114" t="str">
        <f>Іванов!$AA$4</f>
        <v>Пенсійні внески</v>
      </c>
      <c r="CF16" s="115">
        <f>Іванов!$AA16</f>
        <v>0</v>
      </c>
      <c r="CG16" s="114" t="str">
        <f>Петров!$I$4</f>
        <v>Постанова №268</v>
      </c>
      <c r="CH16" s="115">
        <f>Петров!$I16</f>
        <v>0</v>
      </c>
      <c r="CI16" s="114" t="str">
        <f>Петров!$AA$4</f>
        <v>Пенсійні внески</v>
      </c>
      <c r="CJ16" s="115">
        <f>Петров!$AA16</f>
        <v>0</v>
      </c>
      <c r="CK16" s="114" t="str">
        <f>Іванов!$H$4</f>
        <v>Вислуга</v>
      </c>
      <c r="CL16" s="115">
        <f>Іванов!$H17</f>
        <v>0</v>
      </c>
      <c r="CM16" s="114" t="str">
        <f>Іванов!$Y$4</f>
        <v>Податок з фіз.осіб</v>
      </c>
      <c r="CN16" s="115">
        <f>Іванов!$Z17</f>
        <v>0</v>
      </c>
      <c r="CO16" s="114" t="str">
        <f>Петров!$H$4</f>
        <v>Вислуга</v>
      </c>
      <c r="CP16" s="115">
        <f>Петров!$H17</f>
        <v>0</v>
      </c>
      <c r="CQ16" s="114" t="str">
        <f>Петров!$Y$4</f>
        <v>Податок з фіз.осіб</v>
      </c>
      <c r="CR16" s="115">
        <f>Петров!$Z17</f>
        <v>0</v>
      </c>
    </row>
    <row r="17" spans="1:96" ht="12.75" customHeight="1">
      <c r="A17" s="243" t="str">
        <f>Іванов!$D$4</f>
        <v>Залишок на початок місяця</v>
      </c>
      <c r="B17" s="244">
        <f>Іванов!$D6</f>
        <v>0</v>
      </c>
      <c r="C17" s="243" t="str">
        <f>Іванов!$AK$4</f>
        <v>Залишок на кінець місяця</v>
      </c>
      <c r="D17" s="244">
        <f>Іванов!$AK6</f>
        <v>0</v>
      </c>
      <c r="E17" s="243" t="str">
        <f>Петров!$D$4</f>
        <v>Залишок на початок місяця</v>
      </c>
      <c r="F17" s="244">
        <f>Петров!$D6</f>
        <v>0</v>
      </c>
      <c r="G17" s="243" t="str">
        <f>Петров!$AK$4</f>
        <v>Залишок на кінець місяця</v>
      </c>
      <c r="H17" s="244">
        <f>Петров!$AK6</f>
        <v>0</v>
      </c>
      <c r="I17" s="114" t="str">
        <f>Іванов!$W$4</f>
        <v>Всього нараховано</v>
      </c>
      <c r="J17" s="115">
        <f>Іванов!$W7</f>
        <v>4399.22</v>
      </c>
      <c r="K17" s="114" t="str">
        <f>Іванов!$AJ$4</f>
        <v>Всього утримано</v>
      </c>
      <c r="L17" s="115">
        <f>Іванов!$AJ7</f>
        <v>4262.7300000000005</v>
      </c>
      <c r="M17" s="114" t="str">
        <f>Петров!$W$4</f>
        <v>Всього нараховано</v>
      </c>
      <c r="N17" s="115">
        <f>Петров!$W7</f>
        <v>4286.02</v>
      </c>
      <c r="O17" s="114" t="str">
        <f>Петров!$AJ$4</f>
        <v>Всього утримано</v>
      </c>
      <c r="P17" s="115">
        <f>Петров!$AJ7</f>
        <v>3168.54</v>
      </c>
      <c r="Q17" s="114" t="str">
        <f>Іванов!$U$4</f>
        <v>Матеріальна допомога</v>
      </c>
      <c r="R17" s="115">
        <f>Іванов!$U8</f>
        <v>0</v>
      </c>
      <c r="S17" s="114"/>
      <c r="T17" s="115"/>
      <c r="U17" s="114" t="str">
        <f>Петров!$U$4</f>
        <v>Матеріальна допомога</v>
      </c>
      <c r="V17" s="115">
        <f>Петров!$U8</f>
        <v>0</v>
      </c>
      <c r="W17" s="114"/>
      <c r="X17" s="115"/>
      <c r="Y17" s="114" t="str">
        <f>Іванов!$S$4</f>
        <v>Відпустка </v>
      </c>
      <c r="Z17" s="115">
        <f>Іванов!$T9</f>
        <v>0</v>
      </c>
      <c r="AA17" s="114"/>
      <c r="AB17" s="115"/>
      <c r="AC17" s="114" t="str">
        <f>Петров!$S$4</f>
        <v>Відпустка </v>
      </c>
      <c r="AD17" s="115">
        <f>Петров!$T9</f>
        <v>0</v>
      </c>
      <c r="AE17" s="114"/>
      <c r="AF17" s="115"/>
      <c r="AG17" s="114" t="str">
        <f>Іванов!$S$4</f>
        <v>Відпустка </v>
      </c>
      <c r="AH17" s="115">
        <f>Іванов!$S10</f>
        <v>0</v>
      </c>
      <c r="AI17" s="114"/>
      <c r="AJ17" s="115"/>
      <c r="AK17" s="114" t="str">
        <f>Петров!$S$4</f>
        <v>Відпустка </v>
      </c>
      <c r="AL17" s="115">
        <f>Петров!$S10</f>
        <v>0</v>
      </c>
      <c r="AM17" s="114"/>
      <c r="AN17" s="115"/>
      <c r="AO17" s="114" t="str">
        <f>Іванов!$Q$4</f>
        <v>Лікарняні </v>
      </c>
      <c r="AP17" s="115">
        <f>Іванов!$R11</f>
        <v>0</v>
      </c>
      <c r="AQ17" s="114"/>
      <c r="AR17" s="115"/>
      <c r="AS17" s="114" t="str">
        <f>Петров!$Q$4</f>
        <v>Лікарняні </v>
      </c>
      <c r="AT17" s="115">
        <f>Петров!$R11</f>
        <v>0</v>
      </c>
      <c r="AU17" s="114"/>
      <c r="AV17" s="115"/>
      <c r="AW17" s="114" t="str">
        <f>Іванов!$Q$4</f>
        <v>Лікарняні </v>
      </c>
      <c r="AX17" s="115">
        <f>Іванов!$Q12</f>
        <v>0</v>
      </c>
      <c r="AY17" s="114"/>
      <c r="AZ17" s="115"/>
      <c r="BA17" s="114" t="str">
        <f>Петров!$Q$4</f>
        <v>Лікарняні </v>
      </c>
      <c r="BB17" s="115">
        <f>Петров!$Q12</f>
        <v>0</v>
      </c>
      <c r="BC17" s="114"/>
      <c r="BD17" s="115"/>
      <c r="BE17" s="114" t="str">
        <f>Іванов!$P$4</f>
        <v>Відрядження</v>
      </c>
      <c r="BF17" s="115">
        <f>Іванов!$P13</f>
        <v>0</v>
      </c>
      <c r="BG17" s="114" t="str">
        <f>Іванов!$AH$4</f>
        <v>Міжрозрахунковий період</v>
      </c>
      <c r="BH17" s="115">
        <f>Іванов!$AI13</f>
        <v>0</v>
      </c>
      <c r="BI17" s="114" t="str">
        <f>Петров!$P$4</f>
        <v>Відрядження</v>
      </c>
      <c r="BJ17" s="115">
        <f>Петров!$P13</f>
        <v>0</v>
      </c>
      <c r="BK17" s="114" t="str">
        <f>Петров!$AH$4</f>
        <v>Міжрозрахунковий період</v>
      </c>
      <c r="BL17" s="115">
        <f>Петров!$AI13</f>
        <v>0</v>
      </c>
      <c r="BM17" s="114" t="str">
        <f>Іванов!$O$4</f>
        <v>Індексація</v>
      </c>
      <c r="BN17" s="115">
        <f>Іванов!$O14</f>
        <v>0</v>
      </c>
      <c r="BO17" s="114" t="str">
        <f>Іванов!$AH$4</f>
        <v>Міжрозрахунковий період</v>
      </c>
      <c r="BP17" s="115">
        <f>Іванов!$AH14</f>
        <v>0</v>
      </c>
      <c r="BQ17" s="114" t="str">
        <f>Петров!$O$4</f>
        <v>Індексація</v>
      </c>
      <c r="BR17" s="115">
        <f>Петров!$O14</f>
        <v>0</v>
      </c>
      <c r="BS17" s="114" t="str">
        <f>Петров!$AH$4</f>
        <v>Міжрозрахунковий період</v>
      </c>
      <c r="BT17" s="115">
        <f>Петров!$AH14</f>
        <v>0</v>
      </c>
      <c r="BU17" s="114" t="str">
        <f>Іванов!$N$4</f>
        <v>Премія</v>
      </c>
      <c r="BV17" s="115">
        <f>Іванов!$N15</f>
        <v>0</v>
      </c>
      <c r="BW17" s="114" t="str">
        <f>Іванов!$AA$4</f>
        <v>Пенсійні внески</v>
      </c>
      <c r="BX17" s="115">
        <f>Іванов!$AC15</f>
        <v>0</v>
      </c>
      <c r="BY17" s="114" t="str">
        <f>Петров!$N$4</f>
        <v>Премія</v>
      </c>
      <c r="BZ17" s="115">
        <f>Петров!$N15</f>
        <v>0</v>
      </c>
      <c r="CA17" s="114" t="str">
        <f>Петров!$AA$4</f>
        <v>Пенсійні внески</v>
      </c>
      <c r="CB17" s="115">
        <f>Петров!$AC15</f>
        <v>0</v>
      </c>
      <c r="CC17" s="114" t="str">
        <f>Іванов!$J$4</f>
        <v>Постанова №414</v>
      </c>
      <c r="CD17" s="115">
        <f>Іванов!$J16</f>
        <v>0</v>
      </c>
      <c r="CE17" s="114" t="str">
        <f>Іванов!$AA$4</f>
        <v>Пенсійні внески</v>
      </c>
      <c r="CF17" s="115">
        <f>Іванов!$AB16</f>
        <v>0</v>
      </c>
      <c r="CG17" s="114" t="str">
        <f>Петров!$J$4</f>
        <v>Постанова №414</v>
      </c>
      <c r="CH17" s="115">
        <f>Петров!$J16</f>
        <v>0</v>
      </c>
      <c r="CI17" s="114" t="str">
        <f>Петров!$AA$4</f>
        <v>Пенсійні внески</v>
      </c>
      <c r="CJ17" s="115">
        <f>Петров!$AB16</f>
        <v>0</v>
      </c>
      <c r="CK17" s="114" t="str">
        <f>Іванов!$I$4</f>
        <v>Постанова №268</v>
      </c>
      <c r="CL17" s="115">
        <f>Іванов!$I17</f>
        <v>0</v>
      </c>
      <c r="CM17" s="114" t="str">
        <f>Іванов!$AA$4</f>
        <v>Пенсійні внески</v>
      </c>
      <c r="CN17" s="115">
        <f>Іванов!$AA17</f>
        <v>0</v>
      </c>
      <c r="CO17" s="114" t="str">
        <f>Петров!$I$4</f>
        <v>Постанова №268</v>
      </c>
      <c r="CP17" s="115">
        <f>Петров!$I17</f>
        <v>0</v>
      </c>
      <c r="CQ17" s="114" t="str">
        <f>Петров!$AA$4</f>
        <v>Пенсійні внески</v>
      </c>
      <c r="CR17" s="115">
        <f>Петров!$AA17</f>
        <v>0</v>
      </c>
    </row>
    <row r="18" spans="1:96" ht="12.75" customHeight="1">
      <c r="A18" s="243" t="str">
        <f>Іванов!$D$4</f>
        <v>Залишок на початок місяця</v>
      </c>
      <c r="B18" s="244">
        <f>Іванов!$E6</f>
        <v>0</v>
      </c>
      <c r="C18" s="243" t="str">
        <f>Іванов!$AK$4</f>
        <v>Залишок на кінець місяця</v>
      </c>
      <c r="D18" s="244">
        <f>Іванов!$AL6</f>
        <v>0</v>
      </c>
      <c r="E18" s="243" t="str">
        <f>Петров!$D$4</f>
        <v>Залишок на початок місяця</v>
      </c>
      <c r="F18" s="244">
        <f>Петров!$E6</f>
        <v>0</v>
      </c>
      <c r="G18" s="243" t="str">
        <f>Петров!$AK$4</f>
        <v>Залишок на кінець місяця</v>
      </c>
      <c r="H18" s="244">
        <f>Петров!$AL6</f>
        <v>0</v>
      </c>
      <c r="I18" s="243" t="str">
        <f>Іванов!$D$4</f>
        <v>Залишок на початок місяця</v>
      </c>
      <c r="J18" s="244">
        <f>Іванов!$D7</f>
        <v>0</v>
      </c>
      <c r="K18" s="243" t="str">
        <f>Іванов!$AK$4</f>
        <v>Залишок на кінець місяця</v>
      </c>
      <c r="L18" s="244">
        <f>Іванов!$AK7</f>
        <v>136.49000000000024</v>
      </c>
      <c r="M18" s="243" t="str">
        <f>Петров!$D$4</f>
        <v>Залишок на початок місяця</v>
      </c>
      <c r="N18" s="244">
        <f>Петров!$D7</f>
        <v>0</v>
      </c>
      <c r="O18" s="243" t="str">
        <f>Петров!$AK$4</f>
        <v>Залишок на кінець місяця</v>
      </c>
      <c r="P18" s="244">
        <f>Петров!$AK7</f>
        <v>1117.4800000000005</v>
      </c>
      <c r="Q18" s="114" t="str">
        <f>Іванов!$W$4</f>
        <v>Всього нараховано</v>
      </c>
      <c r="R18" s="115">
        <f>Іванов!$W8</f>
        <v>3790.87</v>
      </c>
      <c r="S18" s="114" t="str">
        <f>Іванов!$AJ$4</f>
        <v>Всього утримано</v>
      </c>
      <c r="T18" s="115">
        <f>Іванов!$AJ8</f>
        <v>2401.67</v>
      </c>
      <c r="U18" s="114" t="str">
        <f>Петров!$W$4</f>
        <v>Всього нараховано</v>
      </c>
      <c r="V18" s="115">
        <f>Петров!$W8</f>
        <v>4092.3</v>
      </c>
      <c r="W18" s="114" t="str">
        <f>Петров!$AJ$4</f>
        <v>Всього утримано</v>
      </c>
      <c r="X18" s="115">
        <f>Петров!$AJ8</f>
        <v>2943.51</v>
      </c>
      <c r="Y18" s="114" t="str">
        <f>Іванов!$U$4</f>
        <v>Матеріальна допомога</v>
      </c>
      <c r="Z18" s="115">
        <f>Іванов!$U9</f>
        <v>0</v>
      </c>
      <c r="AA18" s="114"/>
      <c r="AB18" s="115"/>
      <c r="AC18" s="114" t="str">
        <f>Петров!$U$4</f>
        <v>Матеріальна допомога</v>
      </c>
      <c r="AD18" s="115">
        <f>Петров!$U9</f>
        <v>0</v>
      </c>
      <c r="AE18" s="114"/>
      <c r="AF18" s="115"/>
      <c r="AG18" s="114" t="str">
        <f>Іванов!$S$4</f>
        <v>Відпустка </v>
      </c>
      <c r="AH18" s="115">
        <f>Іванов!$T10</f>
        <v>0</v>
      </c>
      <c r="AI18" s="114"/>
      <c r="AJ18" s="115"/>
      <c r="AK18" s="114" t="str">
        <f>Петров!$S$4</f>
        <v>Відпустка </v>
      </c>
      <c r="AL18" s="115">
        <f>Петров!$T10</f>
        <v>0</v>
      </c>
      <c r="AM18" s="114"/>
      <c r="AN18" s="115"/>
      <c r="AO18" s="114" t="str">
        <f>Іванов!$S$4</f>
        <v>Відпустка </v>
      </c>
      <c r="AP18" s="115">
        <f>Іванов!$S11</f>
        <v>0</v>
      </c>
      <c r="AQ18" s="114"/>
      <c r="AR18" s="115"/>
      <c r="AS18" s="114" t="str">
        <f>Петров!$S$4</f>
        <v>Відпустка </v>
      </c>
      <c r="AT18" s="115">
        <f>Петров!$S11</f>
        <v>0</v>
      </c>
      <c r="AU18" s="114"/>
      <c r="AV18" s="115"/>
      <c r="AW18" s="114" t="str">
        <f>Іванов!$Q$4</f>
        <v>Лікарняні </v>
      </c>
      <c r="AX18" s="115">
        <f>Іванов!$R12</f>
        <v>0</v>
      </c>
      <c r="AY18" s="114"/>
      <c r="AZ18" s="115"/>
      <c r="BA18" s="114" t="str">
        <f>Петров!$Q$4</f>
        <v>Лікарняні </v>
      </c>
      <c r="BB18" s="115">
        <f>Петров!$R12</f>
        <v>0</v>
      </c>
      <c r="BC18" s="114"/>
      <c r="BD18" s="115"/>
      <c r="BE18" s="114" t="str">
        <f>Іванов!$Q$4</f>
        <v>Лікарняні </v>
      </c>
      <c r="BF18" s="115">
        <f>Іванов!$Q13</f>
        <v>0</v>
      </c>
      <c r="BG18" s="114"/>
      <c r="BH18" s="115"/>
      <c r="BI18" s="114" t="str">
        <f>Петров!$Q$4</f>
        <v>Лікарняні </v>
      </c>
      <c r="BJ18" s="115">
        <f>Петров!$Q13</f>
        <v>0</v>
      </c>
      <c r="BK18" s="114"/>
      <c r="BL18" s="115"/>
      <c r="BM18" s="114" t="str">
        <f>Іванов!$P$4</f>
        <v>Відрядження</v>
      </c>
      <c r="BN18" s="115">
        <f>Іванов!$P14</f>
        <v>0</v>
      </c>
      <c r="BO18" s="114" t="str">
        <f>Іванов!$AH$4</f>
        <v>Міжрозрахунковий період</v>
      </c>
      <c r="BP18" s="115">
        <f>Іванов!$AI14</f>
        <v>0</v>
      </c>
      <c r="BQ18" s="114" t="str">
        <f>Петров!$P$4</f>
        <v>Відрядження</v>
      </c>
      <c r="BR18" s="115">
        <f>Петров!$P14</f>
        <v>0</v>
      </c>
      <c r="BS18" s="114" t="str">
        <f>Петров!$AH$4</f>
        <v>Міжрозрахунковий період</v>
      </c>
      <c r="BT18" s="115">
        <f>Петров!$AI14</f>
        <v>0</v>
      </c>
      <c r="BU18" s="114" t="str">
        <f>Іванов!$O$4</f>
        <v>Індексація</v>
      </c>
      <c r="BV18" s="115">
        <f>Іванов!$O15</f>
        <v>0</v>
      </c>
      <c r="BW18" s="114" t="str">
        <f>Іванов!$AH$4</f>
        <v>Міжрозрахунковий період</v>
      </c>
      <c r="BX18" s="115">
        <f>Іванов!$AH15</f>
        <v>0</v>
      </c>
      <c r="BY18" s="114" t="str">
        <f>Петров!$O$4</f>
        <v>Індексація</v>
      </c>
      <c r="BZ18" s="115">
        <f>Петров!$O15</f>
        <v>0</v>
      </c>
      <c r="CA18" s="114" t="str">
        <f>Петров!$AH$4</f>
        <v>Міжрозрахунковий період</v>
      </c>
      <c r="CB18" s="115">
        <f>Петров!$AH15</f>
        <v>0</v>
      </c>
      <c r="CC18" s="114" t="str">
        <f>Іванов!$N$4</f>
        <v>Премія</v>
      </c>
      <c r="CD18" s="115">
        <f>Іванов!$N16</f>
        <v>0</v>
      </c>
      <c r="CE18" s="114" t="str">
        <f>Іванов!$AA$4</f>
        <v>Пенсійні внески</v>
      </c>
      <c r="CF18" s="115">
        <f>Іванов!$AC16</f>
        <v>0</v>
      </c>
      <c r="CG18" s="114" t="str">
        <f>Петров!$N$4</f>
        <v>Премія</v>
      </c>
      <c r="CH18" s="115">
        <f>Петров!$N16</f>
        <v>0</v>
      </c>
      <c r="CI18" s="114" t="str">
        <f>Петров!$AA$4</f>
        <v>Пенсійні внески</v>
      </c>
      <c r="CJ18" s="115">
        <f>Петров!$AC16</f>
        <v>0</v>
      </c>
      <c r="CK18" s="114" t="str">
        <f>Іванов!$J$4</f>
        <v>Постанова №414</v>
      </c>
      <c r="CL18" s="115">
        <f>Іванов!$J17</f>
        <v>0</v>
      </c>
      <c r="CM18" s="114" t="str">
        <f>Іванов!$AA$4</f>
        <v>Пенсійні внески</v>
      </c>
      <c r="CN18" s="115">
        <f>Іванов!$AB17</f>
        <v>0</v>
      </c>
      <c r="CO18" s="114" t="str">
        <f>Петров!$J$4</f>
        <v>Постанова №414</v>
      </c>
      <c r="CP18" s="115">
        <f>Петров!$J17</f>
        <v>0</v>
      </c>
      <c r="CQ18" s="114" t="str">
        <f>Петров!$AA$4</f>
        <v>Пенсійні внески</v>
      </c>
      <c r="CR18" s="115">
        <f>Петров!$AB17</f>
        <v>0</v>
      </c>
    </row>
    <row r="19" spans="1:96" ht="12.75" customHeight="1">
      <c r="A19" s="112" t="s">
        <v>27</v>
      </c>
      <c r="B19" s="113" t="str">
        <f>Сидоров!$A6</f>
        <v>Січень</v>
      </c>
      <c r="C19" s="366" t="str">
        <f>Сидоров!$G$1</f>
        <v>Сидоров С.С.</v>
      </c>
      <c r="D19" s="366"/>
      <c r="E19" s="112" t="s">
        <v>27</v>
      </c>
      <c r="F19" s="113" t="str">
        <f>Васечкин!$A6</f>
        <v>Січень</v>
      </c>
      <c r="G19" s="366" t="str">
        <f>Васечкин!$G$1</f>
        <v>Васечкін В.В.</v>
      </c>
      <c r="H19" s="366"/>
      <c r="I19" s="243" t="str">
        <f>Іванов!$D$4</f>
        <v>Залишок на початок місяця</v>
      </c>
      <c r="J19" s="244">
        <f>Іванов!$E7</f>
        <v>0</v>
      </c>
      <c r="K19" s="243" t="str">
        <f>Іванов!$AK$4</f>
        <v>Залишок на кінець місяця</v>
      </c>
      <c r="L19" s="244">
        <f>Іванов!$AL7</f>
        <v>0</v>
      </c>
      <c r="M19" s="243" t="str">
        <f>Петров!$D$4</f>
        <v>Залишок на початок місяця</v>
      </c>
      <c r="N19" s="244">
        <f>Петров!$E7</f>
        <v>0</v>
      </c>
      <c r="O19" s="243" t="str">
        <f>Петров!$AK$4</f>
        <v>Залишок на кінець місяця</v>
      </c>
      <c r="P19" s="244">
        <f>Петров!$AL7</f>
        <v>0</v>
      </c>
      <c r="Q19" s="243" t="str">
        <f>Іванов!$D$4</f>
        <v>Залишок на початок місяця</v>
      </c>
      <c r="R19" s="244">
        <f>Іванов!$D8</f>
        <v>136.49000000000024</v>
      </c>
      <c r="S19" s="243" t="str">
        <f>Іванов!$AK$4</f>
        <v>Залишок на кінець місяця</v>
      </c>
      <c r="T19" s="244">
        <f>Іванов!$AK8</f>
        <v>1525.69</v>
      </c>
      <c r="U19" s="243" t="str">
        <f>Петров!$D$4</f>
        <v>Залишок на початок місяця</v>
      </c>
      <c r="V19" s="244">
        <f>Петров!$D8</f>
        <v>1117.4800000000005</v>
      </c>
      <c r="W19" s="243" t="str">
        <f>Петров!$AK$4</f>
        <v>Залишок на кінець місяця</v>
      </c>
      <c r="X19" s="244">
        <f>Петров!$AK8</f>
        <v>2266.2700000000004</v>
      </c>
      <c r="Y19" s="114" t="str">
        <f>Іванов!$W$4</f>
        <v>Всього нараховано</v>
      </c>
      <c r="Z19" s="115">
        <f>Іванов!$W9</f>
        <v>0</v>
      </c>
      <c r="AA19" s="114" t="str">
        <f>Іванов!$AJ$4</f>
        <v>Всього утримано</v>
      </c>
      <c r="AB19" s="115">
        <f>Іванов!$AJ9</f>
        <v>-80.48</v>
      </c>
      <c r="AC19" s="114" t="str">
        <f>Петров!$W$4</f>
        <v>Всього нараховано</v>
      </c>
      <c r="AD19" s="115">
        <f>Петров!$W9</f>
        <v>0</v>
      </c>
      <c r="AE19" s="114" t="str">
        <f>Петров!$AJ$4</f>
        <v>Всього утримано</v>
      </c>
      <c r="AF19" s="115">
        <f>Петров!$AJ9</f>
        <v>-80.48</v>
      </c>
      <c r="AG19" s="114" t="str">
        <f>Іванов!$U$4</f>
        <v>Матеріальна допомога</v>
      </c>
      <c r="AH19" s="115">
        <f>Іванов!$U10</f>
        <v>0</v>
      </c>
      <c r="AI19" s="114"/>
      <c r="AJ19" s="115"/>
      <c r="AK19" s="114" t="str">
        <f>Петров!$U$4</f>
        <v>Матеріальна допомога</v>
      </c>
      <c r="AL19" s="115">
        <f>Петров!$U10</f>
        <v>0</v>
      </c>
      <c r="AM19" s="114"/>
      <c r="AN19" s="115"/>
      <c r="AO19" s="114" t="str">
        <f>Іванов!$S$4</f>
        <v>Відпустка </v>
      </c>
      <c r="AP19" s="115">
        <f>Іванов!$T11</f>
        <v>0</v>
      </c>
      <c r="AQ19" s="114"/>
      <c r="AR19" s="115"/>
      <c r="AS19" s="114" t="str">
        <f>Петров!$S$4</f>
        <v>Відпустка </v>
      </c>
      <c r="AT19" s="115">
        <f>Петров!$T11</f>
        <v>0</v>
      </c>
      <c r="AU19" s="114"/>
      <c r="AV19" s="115"/>
      <c r="AW19" s="114" t="str">
        <f>Іванов!$S$4</f>
        <v>Відпустка </v>
      </c>
      <c r="AX19" s="115">
        <f>Іванов!$S12</f>
        <v>0</v>
      </c>
      <c r="AY19" s="114"/>
      <c r="AZ19" s="115"/>
      <c r="BA19" s="114" t="str">
        <f>Петров!$S$4</f>
        <v>Відпустка </v>
      </c>
      <c r="BB19" s="115">
        <f>Петров!$S12</f>
        <v>0</v>
      </c>
      <c r="BC19" s="114"/>
      <c r="BD19" s="115"/>
      <c r="BE19" s="114" t="str">
        <f>Іванов!$Q$4</f>
        <v>Лікарняні </v>
      </c>
      <c r="BF19" s="115">
        <f>Іванов!$R13</f>
        <v>0</v>
      </c>
      <c r="BG19" s="114"/>
      <c r="BH19" s="115"/>
      <c r="BI19" s="114" t="str">
        <f>Петров!$Q$4</f>
        <v>Лікарняні </v>
      </c>
      <c r="BJ19" s="115">
        <f>Петров!$R13</f>
        <v>0</v>
      </c>
      <c r="BK19" s="114"/>
      <c r="BL19" s="115"/>
      <c r="BM19" s="114" t="str">
        <f>Іванов!$Q$4</f>
        <v>Лікарняні </v>
      </c>
      <c r="BN19" s="115">
        <f>Іванов!$Q14</f>
        <v>0</v>
      </c>
      <c r="BO19" s="114"/>
      <c r="BP19" s="115"/>
      <c r="BQ19" s="114" t="str">
        <f>Петров!$Q$4</f>
        <v>Лікарняні </v>
      </c>
      <c r="BR19" s="115">
        <f>Петров!$Q14</f>
        <v>0</v>
      </c>
      <c r="BS19" s="114"/>
      <c r="BT19" s="115"/>
      <c r="BU19" s="114" t="str">
        <f>Іванов!$P$4</f>
        <v>Відрядження</v>
      </c>
      <c r="BV19" s="115">
        <f>Іванов!$P15</f>
        <v>0</v>
      </c>
      <c r="BW19" s="114" t="str">
        <f>Іванов!$AH$4</f>
        <v>Міжрозрахунковий період</v>
      </c>
      <c r="BX19" s="115">
        <f>Іванов!$AI15</f>
        <v>0</v>
      </c>
      <c r="BY19" s="114" t="str">
        <f>Петров!$P$4</f>
        <v>Відрядження</v>
      </c>
      <c r="BZ19" s="115">
        <f>Петров!$P15</f>
        <v>0</v>
      </c>
      <c r="CA19" s="114" t="str">
        <f>Петров!$AH$4</f>
        <v>Міжрозрахунковий період</v>
      </c>
      <c r="CB19" s="115">
        <f>Петров!$AI15</f>
        <v>0</v>
      </c>
      <c r="CC19" s="114" t="str">
        <f>Іванов!$O$4</f>
        <v>Індексація</v>
      </c>
      <c r="CD19" s="115">
        <f>Іванов!$O16</f>
        <v>0</v>
      </c>
      <c r="CE19" s="114" t="str">
        <f>Іванов!$AH$4</f>
        <v>Міжрозрахунковий період</v>
      </c>
      <c r="CF19" s="115">
        <f>Іванов!$AH16</f>
        <v>0</v>
      </c>
      <c r="CG19" s="114" t="str">
        <f>Петров!$O$4</f>
        <v>Індексація</v>
      </c>
      <c r="CH19" s="115">
        <f>Петров!$O16</f>
        <v>0</v>
      </c>
      <c r="CI19" s="114" t="str">
        <f>Петров!$AH$4</f>
        <v>Міжрозрахунковий період</v>
      </c>
      <c r="CJ19" s="115">
        <f>Петров!$AH16</f>
        <v>0</v>
      </c>
      <c r="CK19" s="114" t="str">
        <f>Іванов!$N$4</f>
        <v>Премія</v>
      </c>
      <c r="CL19" s="115">
        <f>Іванов!$N17</f>
        <v>0</v>
      </c>
      <c r="CM19" s="114" t="str">
        <f>Іванов!$AA$4</f>
        <v>Пенсійні внески</v>
      </c>
      <c r="CN19" s="115">
        <f>Іванов!$AC17</f>
        <v>0</v>
      </c>
      <c r="CO19" s="114" t="str">
        <f>Петров!$N$4</f>
        <v>Премія</v>
      </c>
      <c r="CP19" s="115">
        <f>Петров!$N17</f>
        <v>0</v>
      </c>
      <c r="CQ19" s="114" t="str">
        <f>Петров!$AA$4</f>
        <v>Пенсійні внески</v>
      </c>
      <c r="CR19" s="115">
        <f>Петров!$AC17</f>
        <v>0</v>
      </c>
    </row>
    <row r="20" spans="1:96" ht="12.75" customHeight="1">
      <c r="A20" s="364" t="s">
        <v>11</v>
      </c>
      <c r="B20" s="365"/>
      <c r="C20" s="364" t="s">
        <v>154</v>
      </c>
      <c r="D20" s="365"/>
      <c r="E20" s="364" t="s">
        <v>11</v>
      </c>
      <c r="F20" s="365"/>
      <c r="G20" s="364" t="s">
        <v>154</v>
      </c>
      <c r="H20" s="365"/>
      <c r="I20" s="112" t="s">
        <v>27</v>
      </c>
      <c r="J20" s="113" t="str">
        <f>Сидоров!$A7</f>
        <v>Лютий</v>
      </c>
      <c r="K20" s="366" t="str">
        <f>Сидоров!$G$1</f>
        <v>Сидоров С.С.</v>
      </c>
      <c r="L20" s="366"/>
      <c r="M20" s="112" t="s">
        <v>27</v>
      </c>
      <c r="N20" s="113" t="str">
        <f>Васечкин!$A7</f>
        <v>Лютий</v>
      </c>
      <c r="O20" s="366" t="str">
        <f>Васечкин!$G$1</f>
        <v>Васечкін В.В.</v>
      </c>
      <c r="P20" s="366"/>
      <c r="Q20" s="243" t="str">
        <f>Іванов!$D$4</f>
        <v>Залишок на початок місяця</v>
      </c>
      <c r="R20" s="244">
        <f>Іванов!$E8</f>
        <v>0</v>
      </c>
      <c r="S20" s="243" t="str">
        <f>Іванов!$AK$4</f>
        <v>Залишок на кінець місяця</v>
      </c>
      <c r="T20" s="244">
        <f>Іванов!$AL8</f>
        <v>0</v>
      </c>
      <c r="U20" s="243" t="str">
        <f>Петров!$D$4</f>
        <v>Залишок на початок місяця</v>
      </c>
      <c r="V20" s="244">
        <f>Петров!$E8</f>
        <v>0</v>
      </c>
      <c r="W20" s="243" t="str">
        <f>Петров!$AK$4</f>
        <v>Залишок на кінець місяця</v>
      </c>
      <c r="X20" s="244">
        <f>Петров!$AL8</f>
        <v>0</v>
      </c>
      <c r="Y20" s="243" t="str">
        <f>Іванов!$D$4</f>
        <v>Залишок на початок місяця</v>
      </c>
      <c r="Z20" s="244">
        <f>Іванов!$D9</f>
        <v>1525.69</v>
      </c>
      <c r="AA20" s="243" t="str">
        <f>Іванов!$AK$4</f>
        <v>Залишок на кінець місяця</v>
      </c>
      <c r="AB20" s="244">
        <f>Іванов!$AK9</f>
        <v>1606.17</v>
      </c>
      <c r="AC20" s="243" t="str">
        <f>Петров!$D$4</f>
        <v>Залишок на початок місяця</v>
      </c>
      <c r="AD20" s="244">
        <f>Петров!$D9</f>
        <v>2266.2700000000004</v>
      </c>
      <c r="AE20" s="243" t="str">
        <f>Петров!$AK$4</f>
        <v>Залишок на кінець місяця</v>
      </c>
      <c r="AF20" s="244">
        <f>Петров!$AK9</f>
        <v>2346.7500000000005</v>
      </c>
      <c r="AG20" s="114" t="str">
        <f>Іванов!$W$4</f>
        <v>Всього нараховано</v>
      </c>
      <c r="AH20" s="115">
        <f>Іванов!$W10</f>
        <v>0</v>
      </c>
      <c r="AI20" s="114" t="str">
        <f>Іванов!$AJ$4</f>
        <v>Всього утримано</v>
      </c>
      <c r="AJ20" s="115">
        <f>Іванов!$AJ10</f>
        <v>-80.48</v>
      </c>
      <c r="AK20" s="114" t="str">
        <f>Петров!$W$4</f>
        <v>Всього нараховано</v>
      </c>
      <c r="AL20" s="115">
        <f>Петров!$W10</f>
        <v>0</v>
      </c>
      <c r="AM20" s="114" t="str">
        <f>Петров!$AJ$4</f>
        <v>Всього утримано</v>
      </c>
      <c r="AN20" s="115">
        <f>Петров!$AJ10</f>
        <v>-80.48</v>
      </c>
      <c r="AO20" s="114" t="str">
        <f>Іванов!$U$4</f>
        <v>Матеріальна допомога</v>
      </c>
      <c r="AP20" s="115">
        <f>Іванов!$U11</f>
        <v>0</v>
      </c>
      <c r="AQ20" s="114"/>
      <c r="AR20" s="115"/>
      <c r="AS20" s="114" t="str">
        <f>Петров!$U$4</f>
        <v>Матеріальна допомога</v>
      </c>
      <c r="AT20" s="115">
        <f>Петров!$U11</f>
        <v>0</v>
      </c>
      <c r="AU20" s="114"/>
      <c r="AV20" s="115"/>
      <c r="AW20" s="114" t="str">
        <f>Іванов!$S$4</f>
        <v>Відпустка </v>
      </c>
      <c r="AX20" s="115">
        <f>Іванов!$T12</f>
        <v>0</v>
      </c>
      <c r="AY20" s="114"/>
      <c r="AZ20" s="115"/>
      <c r="BA20" s="114" t="str">
        <f>Петров!$S$4</f>
        <v>Відпустка </v>
      </c>
      <c r="BB20" s="115">
        <f>Петров!$T12</f>
        <v>0</v>
      </c>
      <c r="BC20" s="114"/>
      <c r="BD20" s="115"/>
      <c r="BE20" s="114" t="str">
        <f>Іванов!$S$4</f>
        <v>Відпустка </v>
      </c>
      <c r="BF20" s="115">
        <f>Іванов!$S13</f>
        <v>0</v>
      </c>
      <c r="BG20" s="114"/>
      <c r="BH20" s="115"/>
      <c r="BI20" s="114" t="str">
        <f>Петров!$S$4</f>
        <v>Відпустка </v>
      </c>
      <c r="BJ20" s="115">
        <f>Петров!$S13</f>
        <v>0</v>
      </c>
      <c r="BK20" s="114"/>
      <c r="BL20" s="115"/>
      <c r="BM20" s="114" t="str">
        <f>Іванов!$Q$4</f>
        <v>Лікарняні </v>
      </c>
      <c r="BN20" s="115">
        <f>Іванов!$R14</f>
        <v>0</v>
      </c>
      <c r="BO20" s="114"/>
      <c r="BP20" s="115"/>
      <c r="BQ20" s="114" t="str">
        <f>Петров!$Q$4</f>
        <v>Лікарняні </v>
      </c>
      <c r="BR20" s="115">
        <f>Петров!$R14</f>
        <v>0</v>
      </c>
      <c r="BS20" s="114"/>
      <c r="BT20" s="115"/>
      <c r="BU20" s="114" t="str">
        <f>Іванов!$Q$4</f>
        <v>Лікарняні </v>
      </c>
      <c r="BV20" s="115">
        <f>Іванов!$Q15</f>
        <v>0</v>
      </c>
      <c r="BW20" s="114"/>
      <c r="BX20" s="115"/>
      <c r="BY20" s="114" t="str">
        <f>Петров!$Q$4</f>
        <v>Лікарняні </v>
      </c>
      <c r="BZ20" s="115">
        <f>Петров!$Q15</f>
        <v>0</v>
      </c>
      <c r="CA20" s="114"/>
      <c r="CB20" s="115"/>
      <c r="CC20" s="114" t="str">
        <f>Іванов!$P$4</f>
        <v>Відрядження</v>
      </c>
      <c r="CD20" s="115">
        <f>Іванов!$P16</f>
        <v>0</v>
      </c>
      <c r="CE20" s="114" t="str">
        <f>Іванов!$AH$4</f>
        <v>Міжрозрахунковий період</v>
      </c>
      <c r="CF20" s="115">
        <f>Іванов!$AI16</f>
        <v>0</v>
      </c>
      <c r="CG20" s="114" t="str">
        <f>Петров!$P$4</f>
        <v>Відрядження</v>
      </c>
      <c r="CH20" s="115">
        <f>Петров!$P16</f>
        <v>0</v>
      </c>
      <c r="CI20" s="114" t="str">
        <f>Петров!$AH$4</f>
        <v>Міжрозрахунковий період</v>
      </c>
      <c r="CJ20" s="115">
        <f>Петров!$AI16</f>
        <v>0</v>
      </c>
      <c r="CK20" s="114" t="str">
        <f>Іванов!$O$4</f>
        <v>Індексація</v>
      </c>
      <c r="CL20" s="115">
        <f>Іванов!$O17</f>
        <v>0</v>
      </c>
      <c r="CM20" s="114" t="str">
        <f>Іванов!$AH$4</f>
        <v>Міжрозрахунковий період</v>
      </c>
      <c r="CN20" s="115">
        <f>Іванов!$AH17</f>
        <v>0</v>
      </c>
      <c r="CO20" s="114" t="str">
        <f>Петров!$O$4</f>
        <v>Індексація</v>
      </c>
      <c r="CP20" s="115">
        <f>Петров!$O17</f>
        <v>0</v>
      </c>
      <c r="CQ20" s="114" t="str">
        <f>Петров!$AH$4</f>
        <v>Міжрозрахунковий період</v>
      </c>
      <c r="CR20" s="115">
        <f>Петров!$AH17</f>
        <v>0</v>
      </c>
    </row>
    <row r="21" spans="1:96" ht="12.75" customHeight="1">
      <c r="A21" s="114" t="str">
        <f>Сидоров!$F$4</f>
        <v>Оклад</v>
      </c>
      <c r="B21" s="115">
        <f>Сидоров!$F6</f>
        <v>2793</v>
      </c>
      <c r="C21" s="114" t="str">
        <f>Сидоров!$X$4</f>
        <v>Аванс</v>
      </c>
      <c r="D21" s="115">
        <f>Сидоров!$X6</f>
        <v>1000</v>
      </c>
      <c r="E21" s="114" t="str">
        <f>Васечкин!$F$4</f>
        <v>Оклад</v>
      </c>
      <c r="F21" s="115">
        <f>Васечкин!$F6</f>
        <v>2653.35</v>
      </c>
      <c r="G21" s="114" t="str">
        <f>Васечкин!$X$4</f>
        <v>Аванс</v>
      </c>
      <c r="H21" s="115">
        <f>Васечкин!$X6</f>
        <v>0</v>
      </c>
      <c r="I21" s="364" t="s">
        <v>11</v>
      </c>
      <c r="J21" s="365"/>
      <c r="K21" s="364" t="s">
        <v>154</v>
      </c>
      <c r="L21" s="365"/>
      <c r="M21" s="364" t="s">
        <v>11</v>
      </c>
      <c r="N21" s="365"/>
      <c r="O21" s="364" t="s">
        <v>154</v>
      </c>
      <c r="P21" s="365"/>
      <c r="Q21" s="112" t="s">
        <v>27</v>
      </c>
      <c r="R21" s="113" t="str">
        <f>Сидоров!$A8</f>
        <v>Березень</v>
      </c>
      <c r="S21" s="366" t="str">
        <f>Сидоров!$G$1</f>
        <v>Сидоров С.С.</v>
      </c>
      <c r="T21" s="366"/>
      <c r="U21" s="112" t="s">
        <v>27</v>
      </c>
      <c r="V21" s="113" t="str">
        <f>Васечкин!$A8</f>
        <v>Березень</v>
      </c>
      <c r="W21" s="366" t="str">
        <f>Васечкин!$G$1</f>
        <v>Васечкін В.В.</v>
      </c>
      <c r="X21" s="366"/>
      <c r="Y21" s="243" t="str">
        <f>Іванов!$D$4</f>
        <v>Залишок на початок місяця</v>
      </c>
      <c r="Z21" s="244">
        <f>Іванов!$E9</f>
        <v>0</v>
      </c>
      <c r="AA21" s="243" t="str">
        <f>Іванов!$AK$4</f>
        <v>Залишок на кінець місяця</v>
      </c>
      <c r="AB21" s="244">
        <f>Іванов!$AL9</f>
        <v>0</v>
      </c>
      <c r="AC21" s="243" t="str">
        <f>Петров!$D$4</f>
        <v>Залишок на початок місяця</v>
      </c>
      <c r="AD21" s="244">
        <f>Петров!$E9</f>
        <v>0</v>
      </c>
      <c r="AE21" s="243" t="str">
        <f>Петров!$AK$4</f>
        <v>Залишок на кінець місяця</v>
      </c>
      <c r="AF21" s="244">
        <f>Петров!$AL9</f>
        <v>0</v>
      </c>
      <c r="AG21" s="243" t="str">
        <f>Іванов!$D$4</f>
        <v>Залишок на початок місяця</v>
      </c>
      <c r="AH21" s="244">
        <f>Іванов!$D10</f>
        <v>1606.17</v>
      </c>
      <c r="AI21" s="243" t="str">
        <f>Іванов!$AK$4</f>
        <v>Залишок на кінець місяця</v>
      </c>
      <c r="AJ21" s="244">
        <f>Іванов!$AK10</f>
        <v>1686.65</v>
      </c>
      <c r="AK21" s="243" t="str">
        <f>Петров!$D$4</f>
        <v>Залишок на початок місяця</v>
      </c>
      <c r="AL21" s="244">
        <f>Петров!$D10</f>
        <v>2346.7500000000005</v>
      </c>
      <c r="AM21" s="243" t="str">
        <f>Петров!$AK$4</f>
        <v>Залишок на кінець місяця</v>
      </c>
      <c r="AN21" s="244">
        <f>Петров!$AK10</f>
        <v>2427.2300000000005</v>
      </c>
      <c r="AO21" s="114" t="str">
        <f>Іванов!$W$4</f>
        <v>Всього нараховано</v>
      </c>
      <c r="AP21" s="115">
        <f>Іванов!$W11</f>
        <v>0</v>
      </c>
      <c r="AQ21" s="114" t="str">
        <f>Іванов!$AJ$4</f>
        <v>Всього утримано</v>
      </c>
      <c r="AR21" s="115">
        <f>Іванов!$AJ11</f>
        <v>-80.48</v>
      </c>
      <c r="AS21" s="114" t="str">
        <f>Петров!$W$4</f>
        <v>Всього нараховано</v>
      </c>
      <c r="AT21" s="115">
        <f>Петров!$W11</f>
        <v>0</v>
      </c>
      <c r="AU21" s="114" t="str">
        <f>Петров!$AJ$4</f>
        <v>Всього утримано</v>
      </c>
      <c r="AV21" s="115">
        <f>Петров!$AJ11</f>
        <v>-80.48</v>
      </c>
      <c r="AW21" s="114" t="str">
        <f>Іванов!$U$4</f>
        <v>Матеріальна допомога</v>
      </c>
      <c r="AX21" s="115">
        <f>Іванов!$U12</f>
        <v>0</v>
      </c>
      <c r="AY21" s="114"/>
      <c r="AZ21" s="115"/>
      <c r="BA21" s="114" t="str">
        <f>Петров!$U$4</f>
        <v>Матеріальна допомога</v>
      </c>
      <c r="BB21" s="115">
        <f>Петров!$U12</f>
        <v>0</v>
      </c>
      <c r="BC21" s="114"/>
      <c r="BD21" s="115"/>
      <c r="BE21" s="114" t="str">
        <f>Іванов!$S$4</f>
        <v>Відпустка </v>
      </c>
      <c r="BF21" s="115">
        <f>Іванов!$T13</f>
        <v>0</v>
      </c>
      <c r="BG21" s="114"/>
      <c r="BH21" s="115"/>
      <c r="BI21" s="114" t="str">
        <f>Петров!$S$4</f>
        <v>Відпустка </v>
      </c>
      <c r="BJ21" s="115">
        <f>Петров!$T13</f>
        <v>0</v>
      </c>
      <c r="BK21" s="114"/>
      <c r="BL21" s="115"/>
      <c r="BM21" s="114" t="str">
        <f>Іванов!$S$4</f>
        <v>Відпустка </v>
      </c>
      <c r="BN21" s="115">
        <f>Іванов!$S14</f>
        <v>0</v>
      </c>
      <c r="BO21" s="114"/>
      <c r="BP21" s="115"/>
      <c r="BQ21" s="114" t="str">
        <f>Петров!$S$4</f>
        <v>Відпустка </v>
      </c>
      <c r="BR21" s="115">
        <f>Петров!$S14</f>
        <v>0</v>
      </c>
      <c r="BS21" s="114"/>
      <c r="BT21" s="115"/>
      <c r="BU21" s="114" t="str">
        <f>Іванов!$Q$4</f>
        <v>Лікарняні </v>
      </c>
      <c r="BV21" s="115">
        <f>Іванов!$R15</f>
        <v>0</v>
      </c>
      <c r="BW21" s="114"/>
      <c r="BX21" s="115"/>
      <c r="BY21" s="114" t="str">
        <f>Петров!$Q$4</f>
        <v>Лікарняні </v>
      </c>
      <c r="BZ21" s="115">
        <f>Петров!$R15</f>
        <v>0</v>
      </c>
      <c r="CA21" s="114"/>
      <c r="CB21" s="115"/>
      <c r="CC21" s="114" t="str">
        <f>Іванов!$Q$4</f>
        <v>Лікарняні </v>
      </c>
      <c r="CD21" s="115">
        <f>Іванов!$Q16</f>
        <v>0</v>
      </c>
      <c r="CE21" s="114"/>
      <c r="CF21" s="115"/>
      <c r="CG21" s="114" t="str">
        <f>Петров!$Q$4</f>
        <v>Лікарняні </v>
      </c>
      <c r="CH21" s="115">
        <f>Петров!$Q16</f>
        <v>0</v>
      </c>
      <c r="CI21" s="114"/>
      <c r="CJ21" s="115"/>
      <c r="CK21" s="114" t="str">
        <f>Іванов!$P$4</f>
        <v>Відрядження</v>
      </c>
      <c r="CL21" s="115">
        <f>Іванов!$P17</f>
        <v>0</v>
      </c>
      <c r="CM21" s="114" t="str">
        <f>Іванов!$AH$4</f>
        <v>Міжрозрахунковий період</v>
      </c>
      <c r="CN21" s="115">
        <f>Іванов!$AI17</f>
        <v>0</v>
      </c>
      <c r="CO21" s="114" t="str">
        <f>Петров!$P$4</f>
        <v>Відрядження</v>
      </c>
      <c r="CP21" s="115">
        <f>Петров!$P17</f>
        <v>0</v>
      </c>
      <c r="CQ21" s="114" t="str">
        <f>Петров!$AH$4</f>
        <v>Міжрозрахунковий період</v>
      </c>
      <c r="CR21" s="115">
        <f>Петров!$AI17</f>
        <v>0</v>
      </c>
    </row>
    <row r="22" spans="1:96" ht="12.75" customHeight="1">
      <c r="A22" s="114" t="str">
        <f>Сидоров!$G$4</f>
        <v>Ранг</v>
      </c>
      <c r="B22" s="115">
        <f>Сидоров!$G6</f>
        <v>70</v>
      </c>
      <c r="C22" s="114" t="str">
        <f>Сидоров!$Y$4</f>
        <v>Податок з фіз.осіб</v>
      </c>
      <c r="D22" s="115">
        <f>Сидоров!$Y6</f>
        <v>412.36</v>
      </c>
      <c r="E22" s="114" t="str">
        <f>Васечкин!$G$4</f>
        <v>Ранг</v>
      </c>
      <c r="F22" s="115">
        <f>Васечкин!$G6</f>
        <v>66.5</v>
      </c>
      <c r="G22" s="114" t="str">
        <f>Васечкин!$Y$4</f>
        <v>Податок з фіз.осіб</v>
      </c>
      <c r="H22" s="115">
        <f>Васечкин!$Y6</f>
        <v>451.82</v>
      </c>
      <c r="I22" s="114" t="str">
        <f>Сидоров!$F$4</f>
        <v>Оклад</v>
      </c>
      <c r="J22" s="115">
        <f>Сидоров!$F7</f>
        <v>2793</v>
      </c>
      <c r="K22" s="114" t="str">
        <f>Сидоров!$X$4</f>
        <v>Аванс</v>
      </c>
      <c r="L22" s="115">
        <f>Сидоров!$X7</f>
        <v>1000</v>
      </c>
      <c r="M22" s="114" t="str">
        <f>Васечкин!$F$4</f>
        <v>Оклад</v>
      </c>
      <c r="N22" s="115">
        <f>Васечкин!$F7</f>
        <v>1729</v>
      </c>
      <c r="O22" s="114" t="str">
        <f>Васечкин!$X$4</f>
        <v>Аванс</v>
      </c>
      <c r="P22" s="115">
        <f>Васечкин!$X7</f>
        <v>2772</v>
      </c>
      <c r="Q22" s="364" t="s">
        <v>11</v>
      </c>
      <c r="R22" s="365"/>
      <c r="S22" s="364" t="s">
        <v>154</v>
      </c>
      <c r="T22" s="365"/>
      <c r="U22" s="364" t="s">
        <v>11</v>
      </c>
      <c r="V22" s="365"/>
      <c r="W22" s="364" t="s">
        <v>154</v>
      </c>
      <c r="X22" s="365"/>
      <c r="Y22" s="112" t="s">
        <v>27</v>
      </c>
      <c r="Z22" s="113" t="str">
        <f>Сидоров!$A9</f>
        <v>Квітень</v>
      </c>
      <c r="AA22" s="366" t="str">
        <f>Сидоров!$G$1</f>
        <v>Сидоров С.С.</v>
      </c>
      <c r="AB22" s="366"/>
      <c r="AC22" s="112" t="s">
        <v>27</v>
      </c>
      <c r="AD22" s="113" t="str">
        <f>Васечкин!$A9</f>
        <v>Квітень</v>
      </c>
      <c r="AE22" s="366" t="str">
        <f>Васечкин!$G$1</f>
        <v>Васечкін В.В.</v>
      </c>
      <c r="AF22" s="366"/>
      <c r="AG22" s="243" t="str">
        <f>Іванов!$D$4</f>
        <v>Залишок на початок місяця</v>
      </c>
      <c r="AH22" s="244">
        <f>Іванов!$E10</f>
        <v>0</v>
      </c>
      <c r="AI22" s="243" t="str">
        <f>Іванов!$AK$4</f>
        <v>Залишок на кінець місяця</v>
      </c>
      <c r="AJ22" s="244">
        <f>Іванов!$AL10</f>
        <v>0</v>
      </c>
      <c r="AK22" s="243" t="str">
        <f>Петров!$D$4</f>
        <v>Залишок на початок місяця</v>
      </c>
      <c r="AL22" s="244">
        <f>Петров!$E10</f>
        <v>0</v>
      </c>
      <c r="AM22" s="243" t="str">
        <f>Петров!$AK$4</f>
        <v>Залишок на кінець місяця</v>
      </c>
      <c r="AN22" s="244">
        <f>Петров!$AL10</f>
        <v>0</v>
      </c>
      <c r="AO22" s="243" t="str">
        <f>Іванов!$D$4</f>
        <v>Залишок на початок місяця</v>
      </c>
      <c r="AP22" s="244">
        <f>Іванов!$D11</f>
        <v>1686.65</v>
      </c>
      <c r="AQ22" s="243" t="str">
        <f>Іванов!$AK$4</f>
        <v>Залишок на кінець місяця</v>
      </c>
      <c r="AR22" s="244">
        <f>Іванов!$AK11</f>
        <v>1767.13</v>
      </c>
      <c r="AS22" s="243" t="str">
        <f>Петров!$D$4</f>
        <v>Залишок на початок місяця</v>
      </c>
      <c r="AT22" s="244">
        <f>Петров!$D11</f>
        <v>2427.2300000000005</v>
      </c>
      <c r="AU22" s="243" t="str">
        <f>Петров!$AK$4</f>
        <v>Залишок на кінець місяця</v>
      </c>
      <c r="AV22" s="244">
        <f>Петров!$AK11</f>
        <v>2507.7100000000005</v>
      </c>
      <c r="AW22" s="114" t="str">
        <f>Іванов!$W$4</f>
        <v>Всього нараховано</v>
      </c>
      <c r="AX22" s="115">
        <f>Іванов!$W12</f>
        <v>0</v>
      </c>
      <c r="AY22" s="114" t="str">
        <f>Іванов!$AJ$4</f>
        <v>Всього утримано</v>
      </c>
      <c r="AZ22" s="115">
        <f>Іванов!$AJ12</f>
        <v>-80.48</v>
      </c>
      <c r="BA22" s="114" t="str">
        <f>Петров!$W$4</f>
        <v>Всього нараховано</v>
      </c>
      <c r="BB22" s="115">
        <f>Петров!$W12</f>
        <v>0</v>
      </c>
      <c r="BC22" s="114" t="str">
        <f>Петров!$AJ$4</f>
        <v>Всього утримано</v>
      </c>
      <c r="BD22" s="115">
        <f>Петров!$AJ12</f>
        <v>-80.48</v>
      </c>
      <c r="BE22" s="114" t="str">
        <f>Іванов!$U$4</f>
        <v>Матеріальна допомога</v>
      </c>
      <c r="BF22" s="115">
        <f>Іванов!$U13</f>
        <v>0</v>
      </c>
      <c r="BG22" s="114"/>
      <c r="BH22" s="115"/>
      <c r="BI22" s="114" t="str">
        <f>Петров!$U$4</f>
        <v>Матеріальна допомога</v>
      </c>
      <c r="BJ22" s="115">
        <f>Петров!$U13</f>
        <v>0</v>
      </c>
      <c r="BK22" s="114"/>
      <c r="BL22" s="115"/>
      <c r="BM22" s="114" t="str">
        <f>Іванов!$S$4</f>
        <v>Відпустка </v>
      </c>
      <c r="BN22" s="115">
        <f>Іванов!$T14</f>
        <v>0</v>
      </c>
      <c r="BO22" s="114"/>
      <c r="BP22" s="115"/>
      <c r="BQ22" s="114" t="str">
        <f>Петров!$S$4</f>
        <v>Відпустка </v>
      </c>
      <c r="BR22" s="115">
        <f>Петров!$T14</f>
        <v>0</v>
      </c>
      <c r="BS22" s="114"/>
      <c r="BT22" s="115"/>
      <c r="BU22" s="114" t="str">
        <f>Іванов!$S$4</f>
        <v>Відпустка </v>
      </c>
      <c r="BV22" s="115">
        <f>Іванов!$S15</f>
        <v>0</v>
      </c>
      <c r="BW22" s="114"/>
      <c r="BX22" s="115"/>
      <c r="BY22" s="114" t="str">
        <f>Петров!$S$4</f>
        <v>Відпустка </v>
      </c>
      <c r="BZ22" s="115">
        <f>Петров!$S15</f>
        <v>0</v>
      </c>
      <c r="CA22" s="114"/>
      <c r="CB22" s="115"/>
      <c r="CC22" s="114" t="str">
        <f>Іванов!$Q$4</f>
        <v>Лікарняні </v>
      </c>
      <c r="CD22" s="115">
        <f>Іванов!$R16</f>
        <v>0</v>
      </c>
      <c r="CE22" s="114"/>
      <c r="CF22" s="115"/>
      <c r="CG22" s="114" t="str">
        <f>Петров!$Q$4</f>
        <v>Лікарняні </v>
      </c>
      <c r="CH22" s="115">
        <f>Петров!$R16</f>
        <v>0</v>
      </c>
      <c r="CI22" s="114"/>
      <c r="CJ22" s="115"/>
      <c r="CK22" s="114" t="str">
        <f>Іванов!$Q$4</f>
        <v>Лікарняні </v>
      </c>
      <c r="CL22" s="115">
        <f>Іванов!$Q17</f>
        <v>0</v>
      </c>
      <c r="CM22" s="114"/>
      <c r="CN22" s="115"/>
      <c r="CO22" s="114" t="str">
        <f>Петров!$Q$4</f>
        <v>Лікарняні </v>
      </c>
      <c r="CP22" s="115">
        <f>Петров!$Q17</f>
        <v>0</v>
      </c>
      <c r="CQ22" s="114"/>
      <c r="CR22" s="115"/>
    </row>
    <row r="23" spans="1:96" ht="12.75" customHeight="1">
      <c r="A23" s="114" t="str">
        <f>Сидоров!$H$4</f>
        <v>Вислуга</v>
      </c>
      <c r="B23" s="115">
        <f>Сидоров!$H6</f>
        <v>0</v>
      </c>
      <c r="C23" s="114" t="str">
        <f>Сидоров!$Y$4</f>
        <v>Податок з фіз.осіб</v>
      </c>
      <c r="D23" s="115">
        <f>Сидоров!$Z6</f>
        <v>0</v>
      </c>
      <c r="E23" s="114" t="str">
        <f>Васечкин!$H$4</f>
        <v>Вислуга</v>
      </c>
      <c r="F23" s="115">
        <f>Васечкин!$H6</f>
        <v>271.99</v>
      </c>
      <c r="G23" s="114" t="str">
        <f>Васечкин!$Y$4</f>
        <v>Податок з фіз.осіб</v>
      </c>
      <c r="H23" s="115">
        <f>Васечкин!$Z6</f>
        <v>0</v>
      </c>
      <c r="I23" s="114" t="str">
        <f>Сидоров!$G$4</f>
        <v>Ранг</v>
      </c>
      <c r="J23" s="115">
        <f>Сидоров!$G7</f>
        <v>70</v>
      </c>
      <c r="K23" s="114" t="str">
        <f>Сидоров!$Y$4</f>
        <v>Податок з фіз.осіб</v>
      </c>
      <c r="L23" s="115">
        <f>Сидоров!$Y7</f>
        <v>429.78</v>
      </c>
      <c r="M23" s="114" t="str">
        <f>Васечкин!$G$4</f>
        <v>Ранг</v>
      </c>
      <c r="N23" s="115">
        <f>Васечкин!$G7</f>
        <v>43.33</v>
      </c>
      <c r="O23" s="114" t="str">
        <f>Васечкин!$Y$4</f>
        <v>Податок з фіз.осіб</v>
      </c>
      <c r="P23" s="115">
        <f>Васечкин!$Y7</f>
        <v>515.74</v>
      </c>
      <c r="Q23" s="114" t="str">
        <f>Сидоров!$F$4</f>
        <v>Оклад</v>
      </c>
      <c r="R23" s="115">
        <f>Сидоров!$F8</f>
        <v>2793</v>
      </c>
      <c r="S23" s="114" t="str">
        <f>Сидоров!$X$4</f>
        <v>Аванс</v>
      </c>
      <c r="T23" s="115">
        <f>Сидоров!$X8</f>
        <v>1000</v>
      </c>
      <c r="U23" s="114" t="str">
        <f>Васечкин!$F$4</f>
        <v>Оклад</v>
      </c>
      <c r="V23" s="115">
        <f>Васечкин!$F8</f>
        <v>2394</v>
      </c>
      <c r="W23" s="114" t="str">
        <f>Васечкин!$X$4</f>
        <v>Аванс</v>
      </c>
      <c r="X23" s="115">
        <f>Васечкин!$X8</f>
        <v>0</v>
      </c>
      <c r="Y23" s="364" t="s">
        <v>11</v>
      </c>
      <c r="Z23" s="365"/>
      <c r="AA23" s="364" t="s">
        <v>154</v>
      </c>
      <c r="AB23" s="365"/>
      <c r="AC23" s="364" t="s">
        <v>11</v>
      </c>
      <c r="AD23" s="365"/>
      <c r="AE23" s="364" t="s">
        <v>154</v>
      </c>
      <c r="AF23" s="365"/>
      <c r="AG23" s="112" t="s">
        <v>27</v>
      </c>
      <c r="AH23" s="113" t="str">
        <f>Сидоров!$A10</f>
        <v>Травень</v>
      </c>
      <c r="AI23" s="366" t="str">
        <f>Сидоров!$G$1</f>
        <v>Сидоров С.С.</v>
      </c>
      <c r="AJ23" s="366"/>
      <c r="AK23" s="112" t="s">
        <v>27</v>
      </c>
      <c r="AL23" s="113" t="str">
        <f>Васечкин!$A10</f>
        <v>Травень</v>
      </c>
      <c r="AM23" s="366" t="str">
        <f>Васечкин!$G$1</f>
        <v>Васечкін В.В.</v>
      </c>
      <c r="AN23" s="366"/>
      <c r="AO23" s="243" t="str">
        <f>Іванов!$D$4</f>
        <v>Залишок на початок місяця</v>
      </c>
      <c r="AP23" s="244">
        <f>Іванов!$E11</f>
        <v>0</v>
      </c>
      <c r="AQ23" s="243" t="str">
        <f>Іванов!$AK$4</f>
        <v>Залишок на кінець місяця</v>
      </c>
      <c r="AR23" s="244">
        <f>Іванов!$AL11</f>
        <v>0</v>
      </c>
      <c r="AS23" s="243" t="str">
        <f>Петров!$D$4</f>
        <v>Залишок на початок місяця</v>
      </c>
      <c r="AT23" s="244">
        <f>Петров!$E11</f>
        <v>0</v>
      </c>
      <c r="AU23" s="243" t="str">
        <f>Петров!$AK$4</f>
        <v>Залишок на кінець місяця</v>
      </c>
      <c r="AV23" s="244">
        <f>Петров!$AL11</f>
        <v>0</v>
      </c>
      <c r="AW23" s="243" t="str">
        <f>Іванов!$D$4</f>
        <v>Залишок на початок місяця</v>
      </c>
      <c r="AX23" s="244">
        <f>Іванов!$D12</f>
        <v>1767.13</v>
      </c>
      <c r="AY23" s="243" t="str">
        <f>Іванов!$AK$4</f>
        <v>Залишок на кінець місяця</v>
      </c>
      <c r="AZ23" s="244">
        <f>Іванов!$AK12</f>
        <v>1847.6100000000001</v>
      </c>
      <c r="BA23" s="243" t="str">
        <f>Петров!$D$4</f>
        <v>Залишок на початок місяця</v>
      </c>
      <c r="BB23" s="244">
        <f>Петров!$D12</f>
        <v>2507.7100000000005</v>
      </c>
      <c r="BC23" s="243" t="str">
        <f>Петров!$AK$4</f>
        <v>Залишок на кінець місяця</v>
      </c>
      <c r="BD23" s="244">
        <f>Петров!$AK12</f>
        <v>2588.1900000000005</v>
      </c>
      <c r="BE23" s="114" t="str">
        <f>Іванов!$W$4</f>
        <v>Всього нараховано</v>
      </c>
      <c r="BF23" s="115">
        <f>Іванов!$W13</f>
        <v>0</v>
      </c>
      <c r="BG23" s="114" t="str">
        <f>Іванов!$AJ$4</f>
        <v>Всього утримано</v>
      </c>
      <c r="BH23" s="115">
        <f>Іванов!$AJ13</f>
        <v>-80.48</v>
      </c>
      <c r="BI23" s="114" t="str">
        <f>Петров!$W$4</f>
        <v>Всього нараховано</v>
      </c>
      <c r="BJ23" s="115">
        <f>Петров!$W13</f>
        <v>0</v>
      </c>
      <c r="BK23" s="114" t="str">
        <f>Петров!$AJ$4</f>
        <v>Всього утримано</v>
      </c>
      <c r="BL23" s="115">
        <f>Петров!$AJ13</f>
        <v>-80.48</v>
      </c>
      <c r="BM23" s="114" t="str">
        <f>Іванов!$U$4</f>
        <v>Матеріальна допомога</v>
      </c>
      <c r="BN23" s="115">
        <f>Іванов!$U14</f>
        <v>0</v>
      </c>
      <c r="BO23" s="114"/>
      <c r="BP23" s="115"/>
      <c r="BQ23" s="114" t="str">
        <f>Петров!$U$4</f>
        <v>Матеріальна допомога</v>
      </c>
      <c r="BR23" s="115">
        <f>Петров!$U14</f>
        <v>0</v>
      </c>
      <c r="BS23" s="114"/>
      <c r="BT23" s="115"/>
      <c r="BU23" s="114" t="str">
        <f>Іванов!$S$4</f>
        <v>Відпустка </v>
      </c>
      <c r="BV23" s="115">
        <f>Іванов!$T15</f>
        <v>0</v>
      </c>
      <c r="BW23" s="114"/>
      <c r="BX23" s="115"/>
      <c r="BY23" s="114" t="str">
        <f>Петров!$S$4</f>
        <v>Відпустка </v>
      </c>
      <c r="BZ23" s="115">
        <f>Петров!$T15</f>
        <v>0</v>
      </c>
      <c r="CA23" s="114"/>
      <c r="CB23" s="115"/>
      <c r="CC23" s="114" t="str">
        <f>Іванов!$S$4</f>
        <v>Відпустка </v>
      </c>
      <c r="CD23" s="115">
        <f>Іванов!$S16</f>
        <v>0</v>
      </c>
      <c r="CE23" s="114"/>
      <c r="CF23" s="115"/>
      <c r="CG23" s="114" t="str">
        <f>Петров!$S$4</f>
        <v>Відпустка </v>
      </c>
      <c r="CH23" s="115">
        <f>Петров!$S16</f>
        <v>0</v>
      </c>
      <c r="CI23" s="114"/>
      <c r="CJ23" s="115"/>
      <c r="CK23" s="114" t="str">
        <f>Іванов!$Q$4</f>
        <v>Лікарняні </v>
      </c>
      <c r="CL23" s="115">
        <f>Іванов!$R17</f>
        <v>0</v>
      </c>
      <c r="CM23" s="114"/>
      <c r="CN23" s="115"/>
      <c r="CO23" s="114" t="str">
        <f>Петров!$Q$4</f>
        <v>Лікарняні </v>
      </c>
      <c r="CP23" s="115">
        <f>Петров!$R17</f>
        <v>0</v>
      </c>
      <c r="CQ23" s="114"/>
      <c r="CR23" s="115"/>
    </row>
    <row r="24" spans="1:96" ht="12.75" customHeight="1">
      <c r="A24" s="114" t="str">
        <f>Сидоров!$I$4</f>
        <v>Постанова №268</v>
      </c>
      <c r="B24" s="115">
        <f>Сидоров!$I6</f>
        <v>0</v>
      </c>
      <c r="C24" s="114" t="str">
        <f>Сидоров!$AA$4</f>
        <v>Пенсійні внески</v>
      </c>
      <c r="D24" s="115">
        <f>Сидоров!$AA6</f>
        <v>178.59</v>
      </c>
      <c r="E24" s="114" t="str">
        <f>Васечкин!$I$4</f>
        <v>Постанова №268</v>
      </c>
      <c r="F24" s="115">
        <f>Васечкин!$I6</f>
        <v>0</v>
      </c>
      <c r="G24" s="114" t="str">
        <f>Васечкин!$AA$4</f>
        <v>Пенсійні внески</v>
      </c>
      <c r="H24" s="115">
        <f>Васечкин!$AA6</f>
        <v>195.68</v>
      </c>
      <c r="I24" s="114" t="str">
        <f>Сидоров!$H$4</f>
        <v>Вислуга</v>
      </c>
      <c r="J24" s="115">
        <f>Сидоров!$H7</f>
        <v>0</v>
      </c>
      <c r="K24" s="114" t="str">
        <f>Сидоров!$Y$4</f>
        <v>Податок з фіз.осіб</v>
      </c>
      <c r="L24" s="115">
        <f>Сидоров!$Z7</f>
        <v>0</v>
      </c>
      <c r="M24" s="114" t="str">
        <f>Васечкин!$H$4</f>
        <v>Вислуга</v>
      </c>
      <c r="N24" s="115">
        <f>Васечкин!$H7</f>
        <v>177.23</v>
      </c>
      <c r="O24" s="114" t="str">
        <f>Васечкин!$Y$4</f>
        <v>Податок з фіз.осіб</v>
      </c>
      <c r="P24" s="115">
        <f>Васечкин!$Z7</f>
        <v>0</v>
      </c>
      <c r="Q24" s="114" t="str">
        <f>Сидоров!$G$4</f>
        <v>Ранг</v>
      </c>
      <c r="R24" s="115">
        <f>Сидоров!$G8</f>
        <v>70</v>
      </c>
      <c r="S24" s="114" t="str">
        <f>Сидоров!$Y$4</f>
        <v>Податок з фіз.осіб</v>
      </c>
      <c r="T24" s="115">
        <f>Сидоров!$Y8</f>
        <v>403.25</v>
      </c>
      <c r="U24" s="114" t="str">
        <f>Васечкин!$G$4</f>
        <v>Ранг</v>
      </c>
      <c r="V24" s="115">
        <f>Васечкин!$G8</f>
        <v>60</v>
      </c>
      <c r="W24" s="114" t="str">
        <f>Васечкин!$Y$4</f>
        <v>Податок з фіз.осіб</v>
      </c>
      <c r="X24" s="115">
        <f>Васечкин!$Y8</f>
        <v>380.21</v>
      </c>
      <c r="Y24" s="114" t="str">
        <f>Сидоров!$F$4</f>
        <v>Оклад</v>
      </c>
      <c r="Z24" s="115">
        <f>Сидоров!$F9</f>
        <v>0</v>
      </c>
      <c r="AA24" s="114" t="str">
        <f>Сидоров!$X$4</f>
        <v>Аванс</v>
      </c>
      <c r="AB24" s="115">
        <f>Сидоров!$X9</f>
        <v>0</v>
      </c>
      <c r="AC24" s="114" t="str">
        <f>Васечкин!$F$4</f>
        <v>Оклад</v>
      </c>
      <c r="AD24" s="115">
        <f>Васечкин!$F9</f>
        <v>0</v>
      </c>
      <c r="AE24" s="114" t="str">
        <f>Васечкин!$X$4</f>
        <v>Аванс</v>
      </c>
      <c r="AF24" s="115">
        <f>Васечкин!$X9</f>
        <v>0</v>
      </c>
      <c r="AG24" s="364" t="s">
        <v>11</v>
      </c>
      <c r="AH24" s="365"/>
      <c r="AI24" s="364" t="s">
        <v>154</v>
      </c>
      <c r="AJ24" s="365"/>
      <c r="AK24" s="364" t="s">
        <v>11</v>
      </c>
      <c r="AL24" s="365"/>
      <c r="AM24" s="364" t="s">
        <v>154</v>
      </c>
      <c r="AN24" s="365"/>
      <c r="AO24" s="112" t="s">
        <v>27</v>
      </c>
      <c r="AP24" s="113" t="str">
        <f>Сидоров!$A11</f>
        <v>Червень</v>
      </c>
      <c r="AQ24" s="366" t="str">
        <f>Сидоров!$G$1</f>
        <v>Сидоров С.С.</v>
      </c>
      <c r="AR24" s="366"/>
      <c r="AS24" s="112" t="s">
        <v>27</v>
      </c>
      <c r="AT24" s="113" t="str">
        <f>Васечкин!$A11</f>
        <v>Червень</v>
      </c>
      <c r="AU24" s="366" t="str">
        <f>Васечкин!$G$1</f>
        <v>Васечкін В.В.</v>
      </c>
      <c r="AV24" s="366"/>
      <c r="AW24" s="243" t="str">
        <f>Іванов!$D$4</f>
        <v>Залишок на початок місяця</v>
      </c>
      <c r="AX24" s="244">
        <f>Іванов!$E12</f>
        <v>0</v>
      </c>
      <c r="AY24" s="243" t="str">
        <f>Іванов!$AK$4</f>
        <v>Залишок на кінець місяця</v>
      </c>
      <c r="AZ24" s="244">
        <f>Іванов!$AL12</f>
        <v>0</v>
      </c>
      <c r="BA24" s="243" t="str">
        <f>Петров!$D$4</f>
        <v>Залишок на початок місяця</v>
      </c>
      <c r="BB24" s="244">
        <f>Петров!$E12</f>
        <v>0</v>
      </c>
      <c r="BC24" s="243" t="str">
        <f>Петров!$AK$4</f>
        <v>Залишок на кінець місяця</v>
      </c>
      <c r="BD24" s="244">
        <f>Петров!$AL12</f>
        <v>0</v>
      </c>
      <c r="BE24" s="243" t="str">
        <f>Іванов!$D$4</f>
        <v>Залишок на початок місяця</v>
      </c>
      <c r="BF24" s="244">
        <f>Іванов!$D13</f>
        <v>1847.6100000000001</v>
      </c>
      <c r="BG24" s="243" t="str">
        <f>Іванов!$AK$4</f>
        <v>Залишок на кінець місяця</v>
      </c>
      <c r="BH24" s="244">
        <f>Іванов!$AK13</f>
        <v>1928.0900000000001</v>
      </c>
      <c r="BI24" s="243" t="str">
        <f>Петров!$D$4</f>
        <v>Залишок на початок місяця</v>
      </c>
      <c r="BJ24" s="244">
        <f>Петров!$D13</f>
        <v>2588.1900000000005</v>
      </c>
      <c r="BK24" s="243" t="str">
        <f>Петров!$AK$4</f>
        <v>Залишок на кінець місяця</v>
      </c>
      <c r="BL24" s="244">
        <f>Петров!$AK13</f>
        <v>2668.6700000000005</v>
      </c>
      <c r="BM24" s="114" t="str">
        <f>Іванов!$W$4</f>
        <v>Всього нараховано</v>
      </c>
      <c r="BN24" s="115">
        <f>Іванов!$W14</f>
        <v>0</v>
      </c>
      <c r="BO24" s="114" t="str">
        <f>Іванов!$AJ$4</f>
        <v>Всього утримано</v>
      </c>
      <c r="BP24" s="115">
        <f>Іванов!$AJ14</f>
        <v>-80.48</v>
      </c>
      <c r="BQ24" s="114" t="str">
        <f>Петров!$W$4</f>
        <v>Всього нараховано</v>
      </c>
      <c r="BR24" s="115">
        <f>Петров!$W14</f>
        <v>0</v>
      </c>
      <c r="BS24" s="114" t="str">
        <f>Петров!$AJ$4</f>
        <v>Всього утримано</v>
      </c>
      <c r="BT24" s="115">
        <f>Петров!$AJ14</f>
        <v>-80.48</v>
      </c>
      <c r="BU24" s="114" t="str">
        <f>Іванов!$U$4</f>
        <v>Матеріальна допомога</v>
      </c>
      <c r="BV24" s="115">
        <f>Іванов!$U15</f>
        <v>0</v>
      </c>
      <c r="BW24" s="114"/>
      <c r="BX24" s="115"/>
      <c r="BY24" s="114" t="str">
        <f>Петров!$U$4</f>
        <v>Матеріальна допомога</v>
      </c>
      <c r="BZ24" s="115">
        <f>Петров!$U15</f>
        <v>0</v>
      </c>
      <c r="CA24" s="114"/>
      <c r="CB24" s="115"/>
      <c r="CC24" s="114" t="str">
        <f>Іванов!$S$4</f>
        <v>Відпустка </v>
      </c>
      <c r="CD24" s="115">
        <f>Іванов!$T16</f>
        <v>0</v>
      </c>
      <c r="CE24" s="114"/>
      <c r="CF24" s="115"/>
      <c r="CG24" s="114" t="str">
        <f>Петров!$S$4</f>
        <v>Відпустка </v>
      </c>
      <c r="CH24" s="115">
        <f>Петров!$T16</f>
        <v>0</v>
      </c>
      <c r="CI24" s="114"/>
      <c r="CJ24" s="115"/>
      <c r="CK24" s="114" t="str">
        <f>Іванов!$S$4</f>
        <v>Відпустка </v>
      </c>
      <c r="CL24" s="115">
        <f>Іванов!$S17</f>
        <v>0</v>
      </c>
      <c r="CM24" s="114"/>
      <c r="CN24" s="115"/>
      <c r="CO24" s="114" t="str">
        <f>Петров!$S$4</f>
        <v>Відпустка </v>
      </c>
      <c r="CP24" s="115">
        <f>Петров!$S17</f>
        <v>0</v>
      </c>
      <c r="CQ24" s="114"/>
      <c r="CR24" s="115"/>
    </row>
    <row r="25" spans="1:96" ht="12.75" customHeight="1">
      <c r="A25" s="114" t="str">
        <f>Сидоров!$J$4</f>
        <v>Постанова №414</v>
      </c>
      <c r="B25" s="115">
        <f>Сидоров!$J6</f>
        <v>0</v>
      </c>
      <c r="C25" s="114" t="str">
        <f>Сидоров!$AA$4</f>
        <v>Пенсійні внески</v>
      </c>
      <c r="D25" s="115">
        <f>Сидоров!$AB6</f>
        <v>0</v>
      </c>
      <c r="E25" s="114" t="str">
        <f>Васечкин!$J$4</f>
        <v>Постанова №414</v>
      </c>
      <c r="F25" s="115">
        <f>Васечкин!$J6</f>
        <v>0</v>
      </c>
      <c r="G25" s="114" t="str">
        <f>Васечкин!$AA$4</f>
        <v>Пенсійні внески</v>
      </c>
      <c r="H25" s="115">
        <f>Васечкин!$AB6</f>
        <v>0</v>
      </c>
      <c r="I25" s="114" t="str">
        <f>Сидоров!$I$4</f>
        <v>Постанова №268</v>
      </c>
      <c r="J25" s="115">
        <f>Сидоров!$I7</f>
        <v>0</v>
      </c>
      <c r="K25" s="114" t="str">
        <f>Сидоров!$AA$4</f>
        <v>Пенсійні внески</v>
      </c>
      <c r="L25" s="115">
        <f>Сидоров!$AA7</f>
        <v>186.13</v>
      </c>
      <c r="M25" s="114" t="str">
        <f>Васечкин!$I$4</f>
        <v>Постанова №268</v>
      </c>
      <c r="N25" s="115">
        <f>Васечкин!$I7</f>
        <v>0</v>
      </c>
      <c r="O25" s="114" t="str">
        <f>Васечкин!$AA$4</f>
        <v>Пенсійні внески</v>
      </c>
      <c r="P25" s="115">
        <f>Васечкин!$AA7</f>
        <v>223.36</v>
      </c>
      <c r="Q25" s="114" t="str">
        <f>Сидоров!$H$4</f>
        <v>Вислуга</v>
      </c>
      <c r="R25" s="115">
        <f>Сидоров!$H8</f>
        <v>0</v>
      </c>
      <c r="S25" s="114" t="str">
        <f>Сидоров!$Y$4</f>
        <v>Податок з фіз.осіб</v>
      </c>
      <c r="T25" s="115">
        <f>Сидоров!$Z8</f>
        <v>0</v>
      </c>
      <c r="U25" s="114" t="str">
        <f>Васечкин!$H$4</f>
        <v>Вислуга</v>
      </c>
      <c r="V25" s="115">
        <f>Васечкин!$H8</f>
        <v>245.4</v>
      </c>
      <c r="W25" s="114" t="str">
        <f>Васечкин!$Y$4</f>
        <v>Податок з фіз.осіб</v>
      </c>
      <c r="X25" s="115">
        <f>Васечкин!$Z8</f>
        <v>0</v>
      </c>
      <c r="Y25" s="114" t="str">
        <f>Сидоров!$G$4</f>
        <v>Ранг</v>
      </c>
      <c r="Z25" s="115">
        <f>Сидоров!$G9</f>
        <v>0</v>
      </c>
      <c r="AA25" s="114" t="str">
        <f>Сидоров!$Y$4</f>
        <v>Податок з фіз.осіб</v>
      </c>
      <c r="AB25" s="115">
        <f>Сидоров!$Y9</f>
        <v>-80.48</v>
      </c>
      <c r="AC25" s="114" t="str">
        <f>Васечкин!$G$4</f>
        <v>Ранг</v>
      </c>
      <c r="AD25" s="115">
        <f>Васечкин!$G9</f>
        <v>0</v>
      </c>
      <c r="AE25" s="114" t="str">
        <f>Васечкин!$Y$4</f>
        <v>Податок з фіз.осіб</v>
      </c>
      <c r="AF25" s="115">
        <f>Васечкин!$Y9</f>
        <v>-80.48</v>
      </c>
      <c r="AG25" s="114" t="str">
        <f>Сидоров!$F$4</f>
        <v>Оклад</v>
      </c>
      <c r="AH25" s="115">
        <f>Сидоров!$F10</f>
        <v>0</v>
      </c>
      <c r="AI25" s="114" t="str">
        <f>Сидоров!$X$4</f>
        <v>Аванс</v>
      </c>
      <c r="AJ25" s="115">
        <f>Сидоров!$X10</f>
        <v>0</v>
      </c>
      <c r="AK25" s="114" t="str">
        <f>Васечкин!$F$4</f>
        <v>Оклад</v>
      </c>
      <c r="AL25" s="115">
        <f>Васечкин!$F10</f>
        <v>0</v>
      </c>
      <c r="AM25" s="114" t="str">
        <f>Васечкин!$X$4</f>
        <v>Аванс</v>
      </c>
      <c r="AN25" s="115">
        <f>Васечкин!$X10</f>
        <v>0</v>
      </c>
      <c r="AO25" s="364" t="s">
        <v>11</v>
      </c>
      <c r="AP25" s="365"/>
      <c r="AQ25" s="364" t="s">
        <v>154</v>
      </c>
      <c r="AR25" s="365"/>
      <c r="AS25" s="364" t="s">
        <v>11</v>
      </c>
      <c r="AT25" s="365"/>
      <c r="AU25" s="364" t="s">
        <v>154</v>
      </c>
      <c r="AV25" s="365"/>
      <c r="AW25" s="112" t="s">
        <v>27</v>
      </c>
      <c r="AX25" s="113" t="str">
        <f>Сидоров!$A12</f>
        <v>Липень</v>
      </c>
      <c r="AY25" s="366" t="str">
        <f>Сидоров!$G$1</f>
        <v>Сидоров С.С.</v>
      </c>
      <c r="AZ25" s="366"/>
      <c r="BA25" s="112" t="s">
        <v>27</v>
      </c>
      <c r="BB25" s="113" t="str">
        <f>Васечкин!$A12</f>
        <v>Липень</v>
      </c>
      <c r="BC25" s="366" t="str">
        <f>Васечкин!$G$1</f>
        <v>Васечкін В.В.</v>
      </c>
      <c r="BD25" s="366"/>
      <c r="BE25" s="243" t="str">
        <f>Іванов!$D$4</f>
        <v>Залишок на початок місяця</v>
      </c>
      <c r="BF25" s="244">
        <f>Іванов!$E13</f>
        <v>0</v>
      </c>
      <c r="BG25" s="243" t="str">
        <f>Іванов!$AK$4</f>
        <v>Залишок на кінець місяця</v>
      </c>
      <c r="BH25" s="244">
        <f>Іванов!$AL13</f>
        <v>0</v>
      </c>
      <c r="BI25" s="243" t="str">
        <f>Петров!$D$4</f>
        <v>Залишок на початок місяця</v>
      </c>
      <c r="BJ25" s="244">
        <f>Петров!$E13</f>
        <v>0</v>
      </c>
      <c r="BK25" s="243" t="str">
        <f>Петров!$AK$4</f>
        <v>Залишок на кінець місяця</v>
      </c>
      <c r="BL25" s="244">
        <f>Петров!$AL13</f>
        <v>0</v>
      </c>
      <c r="BM25" s="243" t="str">
        <f>Іванов!$D$4</f>
        <v>Залишок на початок місяця</v>
      </c>
      <c r="BN25" s="244">
        <f>Іванов!$D14</f>
        <v>1928.0900000000001</v>
      </c>
      <c r="BO25" s="243" t="str">
        <f>Іванов!$AK$4</f>
        <v>Залишок на кінець місяця</v>
      </c>
      <c r="BP25" s="244">
        <f>Іванов!$AK14</f>
        <v>2008.5700000000002</v>
      </c>
      <c r="BQ25" s="243" t="str">
        <f>Петров!$D$4</f>
        <v>Залишок на початок місяця</v>
      </c>
      <c r="BR25" s="244">
        <f>Петров!$D14</f>
        <v>2668.6700000000005</v>
      </c>
      <c r="BS25" s="243" t="str">
        <f>Петров!$AK$4</f>
        <v>Залишок на кінець місяця</v>
      </c>
      <c r="BT25" s="244">
        <f>Петров!$AK14</f>
        <v>2749.1500000000005</v>
      </c>
      <c r="BU25" s="114" t="str">
        <f>Іванов!$W$4</f>
        <v>Всього нараховано</v>
      </c>
      <c r="BV25" s="115">
        <f>Іванов!$W15</f>
        <v>0</v>
      </c>
      <c r="BW25" s="114" t="str">
        <f>Іванов!$AJ$4</f>
        <v>Всього утримано</v>
      </c>
      <c r="BX25" s="115">
        <f>Іванов!$AJ15</f>
        <v>-80.48</v>
      </c>
      <c r="BY25" s="114" t="str">
        <f>Петров!$W$4</f>
        <v>Всього нараховано</v>
      </c>
      <c r="BZ25" s="115">
        <f>Петров!$W15</f>
        <v>0</v>
      </c>
      <c r="CA25" s="114" t="str">
        <f>Петров!$AJ$4</f>
        <v>Всього утримано</v>
      </c>
      <c r="CB25" s="115">
        <f>Петров!$AJ15</f>
        <v>-80.48</v>
      </c>
      <c r="CC25" s="114" t="str">
        <f>Іванов!$U$4</f>
        <v>Матеріальна допомога</v>
      </c>
      <c r="CD25" s="115">
        <f>Іванов!$U16</f>
        <v>0</v>
      </c>
      <c r="CE25" s="114"/>
      <c r="CF25" s="115"/>
      <c r="CG25" s="114" t="str">
        <f>Петров!$U$4</f>
        <v>Матеріальна допомога</v>
      </c>
      <c r="CH25" s="115">
        <f>Петров!$U16</f>
        <v>0</v>
      </c>
      <c r="CI25" s="114"/>
      <c r="CJ25" s="115"/>
      <c r="CK25" s="114" t="str">
        <f>Іванов!$S$4</f>
        <v>Відпустка </v>
      </c>
      <c r="CL25" s="115">
        <f>Іванов!$T17</f>
        <v>0</v>
      </c>
      <c r="CM25" s="114"/>
      <c r="CN25" s="115"/>
      <c r="CO25" s="114" t="str">
        <f>Петров!$S$4</f>
        <v>Відпустка </v>
      </c>
      <c r="CP25" s="115">
        <f>Петров!$T17</f>
        <v>0</v>
      </c>
      <c r="CQ25" s="114"/>
      <c r="CR25" s="115"/>
    </row>
    <row r="26" spans="1:96" ht="12.75" customHeight="1">
      <c r="A26" s="114" t="str">
        <f>Сидоров!$N$4</f>
        <v>Премія</v>
      </c>
      <c r="B26" s="115">
        <f>Сидоров!$N6</f>
        <v>0</v>
      </c>
      <c r="C26" s="114" t="str">
        <f>Сидоров!$AA$4</f>
        <v>Пенсійні внески</v>
      </c>
      <c r="D26" s="115">
        <f>Сидоров!$AC6</f>
        <v>0</v>
      </c>
      <c r="E26" s="114" t="str">
        <f>Васечкин!$N$4</f>
        <v>Премія</v>
      </c>
      <c r="F26" s="115">
        <f>Васечкин!$N6</f>
        <v>0</v>
      </c>
      <c r="G26" s="114" t="str">
        <f>Васечкин!$AA$4</f>
        <v>Пенсійні внески</v>
      </c>
      <c r="H26" s="115">
        <f>Васечкин!$AC6</f>
        <v>0</v>
      </c>
      <c r="I26" s="114" t="str">
        <f>Сидоров!$J$4</f>
        <v>Постанова №414</v>
      </c>
      <c r="J26" s="115">
        <f>Сидоров!$J7</f>
        <v>0</v>
      </c>
      <c r="K26" s="114" t="str">
        <f>Сидоров!$AA$4</f>
        <v>Пенсійні внески</v>
      </c>
      <c r="L26" s="115">
        <f>Сидоров!$AB7</f>
        <v>0</v>
      </c>
      <c r="M26" s="114" t="str">
        <f>Васечкин!$J$4</f>
        <v>Постанова №414</v>
      </c>
      <c r="N26" s="115">
        <f>Васечкин!$J7</f>
        <v>0</v>
      </c>
      <c r="O26" s="114" t="str">
        <f>Васечкин!$AA$4</f>
        <v>Пенсійні внески</v>
      </c>
      <c r="P26" s="115">
        <f>Васечкин!$AB7</f>
        <v>0</v>
      </c>
      <c r="Q26" s="114" t="str">
        <f>Сидоров!$I$4</f>
        <v>Постанова №268</v>
      </c>
      <c r="R26" s="115">
        <f>Сидоров!$I8</f>
        <v>0</v>
      </c>
      <c r="S26" s="114" t="str">
        <f>Сидоров!$AA$4</f>
        <v>Пенсійні внески</v>
      </c>
      <c r="T26" s="115">
        <f>Сидоров!$AA8</f>
        <v>174.64</v>
      </c>
      <c r="U26" s="114" t="str">
        <f>Васечкин!$I$4</f>
        <v>Постанова №268</v>
      </c>
      <c r="V26" s="115">
        <f>Васечкин!$I8</f>
        <v>0</v>
      </c>
      <c r="W26" s="114" t="str">
        <f>Васечкин!$AA$4</f>
        <v>Пенсійні внески</v>
      </c>
      <c r="X26" s="115">
        <f>Васечкин!$AA8</f>
        <v>164.66</v>
      </c>
      <c r="Y26" s="114" t="str">
        <f>Сидоров!$H$4</f>
        <v>Вислуга</v>
      </c>
      <c r="Z26" s="115">
        <f>Сидоров!$H9</f>
        <v>0</v>
      </c>
      <c r="AA26" s="114" t="str">
        <f>Сидоров!$Y$4</f>
        <v>Податок з фіз.осіб</v>
      </c>
      <c r="AB26" s="115">
        <f>Сидоров!$Z9</f>
        <v>0</v>
      </c>
      <c r="AC26" s="114" t="str">
        <f>Васечкин!$H$4</f>
        <v>Вислуга</v>
      </c>
      <c r="AD26" s="115">
        <f>Васечкин!$H9</f>
        <v>0</v>
      </c>
      <c r="AE26" s="114" t="str">
        <f>Васечкин!$Y$4</f>
        <v>Податок з фіз.осіб</v>
      </c>
      <c r="AF26" s="115">
        <f>Васечкин!$Z9</f>
        <v>0</v>
      </c>
      <c r="AG26" s="114" t="str">
        <f>Сидоров!$G$4</f>
        <v>Ранг</v>
      </c>
      <c r="AH26" s="115">
        <f>Сидоров!$G10</f>
        <v>0</v>
      </c>
      <c r="AI26" s="114" t="str">
        <f>Сидоров!$Y$4</f>
        <v>Податок з фіз.осіб</v>
      </c>
      <c r="AJ26" s="115">
        <f>Сидоров!$Y10</f>
        <v>-80.48</v>
      </c>
      <c r="AK26" s="114" t="str">
        <f>Васечкин!$G$4</f>
        <v>Ранг</v>
      </c>
      <c r="AL26" s="115">
        <f>Васечкин!$G10</f>
        <v>0</v>
      </c>
      <c r="AM26" s="114" t="str">
        <f>Васечкин!$Y$4</f>
        <v>Податок з фіз.осіб</v>
      </c>
      <c r="AN26" s="115">
        <f>Васечкин!$Y10</f>
        <v>-80.48</v>
      </c>
      <c r="AO26" s="114" t="str">
        <f>Сидоров!$F$4</f>
        <v>Оклад</v>
      </c>
      <c r="AP26" s="115">
        <f>Сидоров!$F11</f>
        <v>0</v>
      </c>
      <c r="AQ26" s="114" t="str">
        <f>Сидоров!$X$4</f>
        <v>Аванс</v>
      </c>
      <c r="AR26" s="115">
        <f>Сидоров!$X11</f>
        <v>0</v>
      </c>
      <c r="AS26" s="114" t="str">
        <f>Васечкин!$F$4</f>
        <v>Оклад</v>
      </c>
      <c r="AT26" s="115">
        <f>Васечкин!$F11</f>
        <v>0</v>
      </c>
      <c r="AU26" s="114" t="str">
        <f>Васечкин!$X$4</f>
        <v>Аванс</v>
      </c>
      <c r="AV26" s="115">
        <f>Васечкин!$X11</f>
        <v>0</v>
      </c>
      <c r="AW26" s="364" t="s">
        <v>11</v>
      </c>
      <c r="AX26" s="365"/>
      <c r="AY26" s="364" t="s">
        <v>154</v>
      </c>
      <c r="AZ26" s="365"/>
      <c r="BA26" s="364" t="s">
        <v>11</v>
      </c>
      <c r="BB26" s="365"/>
      <c r="BC26" s="364" t="s">
        <v>154</v>
      </c>
      <c r="BD26" s="365"/>
      <c r="BE26" s="112" t="s">
        <v>27</v>
      </c>
      <c r="BF26" s="113" t="str">
        <f>Сидоров!$A13</f>
        <v>Серпень</v>
      </c>
      <c r="BG26" s="366" t="str">
        <f>Сидоров!$G$1</f>
        <v>Сидоров С.С.</v>
      </c>
      <c r="BH26" s="366"/>
      <c r="BI26" s="112" t="s">
        <v>27</v>
      </c>
      <c r="BJ26" s="113" t="str">
        <f>Васечкин!$A13</f>
        <v>Серпень</v>
      </c>
      <c r="BK26" s="366" t="str">
        <f>Васечкин!$G$1</f>
        <v>Васечкін В.В.</v>
      </c>
      <c r="BL26" s="366"/>
      <c r="BM26" s="243" t="str">
        <f>Іванов!$D$4</f>
        <v>Залишок на початок місяця</v>
      </c>
      <c r="BN26" s="244">
        <f>Іванов!$E14</f>
        <v>0</v>
      </c>
      <c r="BO26" s="243" t="str">
        <f>Іванов!$AK$4</f>
        <v>Залишок на кінець місяця</v>
      </c>
      <c r="BP26" s="244">
        <f>Іванов!$AL14</f>
        <v>0</v>
      </c>
      <c r="BQ26" s="243" t="str">
        <f>Петров!$D$4</f>
        <v>Залишок на початок місяця</v>
      </c>
      <c r="BR26" s="244">
        <f>Петров!$E14</f>
        <v>0</v>
      </c>
      <c r="BS26" s="243" t="str">
        <f>Петров!$AK$4</f>
        <v>Залишок на кінець місяця</v>
      </c>
      <c r="BT26" s="244">
        <f>Петров!$AL14</f>
        <v>0</v>
      </c>
      <c r="BU26" s="243" t="str">
        <f>Іванов!$D$4</f>
        <v>Залишок на початок місяця</v>
      </c>
      <c r="BV26" s="244">
        <f>Іванов!$D15</f>
        <v>2008.5700000000002</v>
      </c>
      <c r="BW26" s="243" t="str">
        <f>Іванов!$AK$4</f>
        <v>Залишок на кінець місяця</v>
      </c>
      <c r="BX26" s="244">
        <f>Іванов!$AK15</f>
        <v>2089.05</v>
      </c>
      <c r="BY26" s="243" t="str">
        <f>Петров!$D$4</f>
        <v>Залишок на початок місяця</v>
      </c>
      <c r="BZ26" s="244">
        <f>Петров!$D15</f>
        <v>2749.1500000000005</v>
      </c>
      <c r="CA26" s="243" t="str">
        <f>Петров!$AK$4</f>
        <v>Залишок на кінець місяця</v>
      </c>
      <c r="CB26" s="244">
        <f>Петров!$AK15</f>
        <v>2829.6300000000006</v>
      </c>
      <c r="CC26" s="114" t="str">
        <f>Іванов!$W$4</f>
        <v>Всього нараховано</v>
      </c>
      <c r="CD26" s="115">
        <f>Іванов!$W16</f>
        <v>0</v>
      </c>
      <c r="CE26" s="114" t="str">
        <f>Іванов!$AJ$4</f>
        <v>Всього утримано</v>
      </c>
      <c r="CF26" s="115">
        <f>Іванов!$AJ16</f>
        <v>-80.48</v>
      </c>
      <c r="CG26" s="114" t="str">
        <f>Петров!$W$4</f>
        <v>Всього нараховано</v>
      </c>
      <c r="CH26" s="115">
        <f>Петров!$W16</f>
        <v>0</v>
      </c>
      <c r="CI26" s="114" t="str">
        <f>Петров!$AJ$4</f>
        <v>Всього утримано</v>
      </c>
      <c r="CJ26" s="115">
        <f>Петров!$AJ16</f>
        <v>-80.48</v>
      </c>
      <c r="CK26" s="114" t="str">
        <f>Іванов!$U$4</f>
        <v>Матеріальна допомога</v>
      </c>
      <c r="CL26" s="115">
        <f>Іванов!$U17</f>
        <v>0</v>
      </c>
      <c r="CM26" s="114"/>
      <c r="CN26" s="115"/>
      <c r="CO26" s="114" t="str">
        <f>Петров!$U$4</f>
        <v>Матеріальна допомога</v>
      </c>
      <c r="CP26" s="115">
        <f>Петров!$U17</f>
        <v>0</v>
      </c>
      <c r="CQ26" s="114"/>
      <c r="CR26" s="115"/>
    </row>
    <row r="27" spans="1:96" ht="12.75" customHeight="1">
      <c r="A27" s="114" t="str">
        <f>Сидоров!$O$4</f>
        <v>Індексація</v>
      </c>
      <c r="B27" s="115">
        <f>Сидоров!$O6</f>
        <v>64.65</v>
      </c>
      <c r="C27" s="114" t="str">
        <f>Сидоров!$AH$4</f>
        <v>Міжрозрахунковий період</v>
      </c>
      <c r="D27" s="115">
        <f>Сидоров!$AH6</f>
        <v>1336.7</v>
      </c>
      <c r="E27" s="114" t="str">
        <f>Васечкин!$O$4</f>
        <v>Індексація</v>
      </c>
      <c r="F27" s="115">
        <f>Васечкин!$O6</f>
        <v>64.65</v>
      </c>
      <c r="G27" s="114" t="str">
        <f>Васечкин!$AH$4</f>
        <v>Міжрозрахунковий період</v>
      </c>
      <c r="H27" s="115">
        <f>Васечкин!$AH6</f>
        <v>2560.3</v>
      </c>
      <c r="I27" s="114" t="str">
        <f>Сидоров!$N$4</f>
        <v>Премія</v>
      </c>
      <c r="J27" s="115">
        <f>Сидоров!$N7</f>
        <v>0</v>
      </c>
      <c r="K27" s="114" t="str">
        <f>Сидоров!$AA$4</f>
        <v>Пенсійні внески</v>
      </c>
      <c r="L27" s="115">
        <f>Сидоров!$AC7</f>
        <v>0</v>
      </c>
      <c r="M27" s="114" t="str">
        <f>Васечкин!$N$4</f>
        <v>Премія</v>
      </c>
      <c r="N27" s="115">
        <f>Васечкин!$N7</f>
        <v>0</v>
      </c>
      <c r="O27" s="114" t="str">
        <f>Васечкин!$AA$4</f>
        <v>Пенсійні внески</v>
      </c>
      <c r="P27" s="115">
        <f>Васечкин!$AC7</f>
        <v>0</v>
      </c>
      <c r="Q27" s="114" t="str">
        <f>Сидоров!$J$4</f>
        <v>Постанова №414</v>
      </c>
      <c r="R27" s="115">
        <f>Сидоров!$J8</f>
        <v>0</v>
      </c>
      <c r="S27" s="114" t="str">
        <f>Сидоров!$AA$4</f>
        <v>Пенсійні внески</v>
      </c>
      <c r="T27" s="115">
        <f>Сидоров!$AB8</f>
        <v>0</v>
      </c>
      <c r="U27" s="114" t="str">
        <f>Васечкин!$J$4</f>
        <v>Постанова №414</v>
      </c>
      <c r="V27" s="115">
        <f>Васечкин!$J8</f>
        <v>0</v>
      </c>
      <c r="W27" s="114" t="str">
        <f>Васечкин!$AA$4</f>
        <v>Пенсійні внески</v>
      </c>
      <c r="X27" s="115">
        <f>Васечкин!$AB8</f>
        <v>0</v>
      </c>
      <c r="Y27" s="114" t="str">
        <f>Сидоров!$I$4</f>
        <v>Постанова №268</v>
      </c>
      <c r="Z27" s="115">
        <f>Сидоров!$I9</f>
        <v>0</v>
      </c>
      <c r="AA27" s="114" t="str">
        <f>Сидоров!$AA$4</f>
        <v>Пенсійні внески</v>
      </c>
      <c r="AB27" s="115">
        <f>Сидоров!$AA9</f>
        <v>0</v>
      </c>
      <c r="AC27" s="114" t="str">
        <f>Васечкин!$I$4</f>
        <v>Постанова №268</v>
      </c>
      <c r="AD27" s="115">
        <f>Васечкин!$I9</f>
        <v>0</v>
      </c>
      <c r="AE27" s="114" t="str">
        <f>Васечкин!$AA$4</f>
        <v>Пенсійні внески</v>
      </c>
      <c r="AF27" s="115">
        <f>Васечкин!$AA9</f>
        <v>0</v>
      </c>
      <c r="AG27" s="114" t="str">
        <f>Сидоров!$H$4</f>
        <v>Вислуга</v>
      </c>
      <c r="AH27" s="115">
        <f>Сидоров!$H10</f>
        <v>0</v>
      </c>
      <c r="AI27" s="114" t="str">
        <f>Сидоров!$Y$4</f>
        <v>Податок з фіз.осіб</v>
      </c>
      <c r="AJ27" s="115">
        <f>Сидоров!$Z10</f>
        <v>0</v>
      </c>
      <c r="AK27" s="114" t="str">
        <f>Васечкин!$H$4</f>
        <v>Вислуга</v>
      </c>
      <c r="AL27" s="115">
        <f>Васечкин!$H10</f>
        <v>0</v>
      </c>
      <c r="AM27" s="114" t="str">
        <f>Васечкин!$Y$4</f>
        <v>Податок з фіз.осіб</v>
      </c>
      <c r="AN27" s="115">
        <f>Васечкин!$Z10</f>
        <v>0</v>
      </c>
      <c r="AO27" s="114" t="str">
        <f>Сидоров!$G$4</f>
        <v>Ранг</v>
      </c>
      <c r="AP27" s="115">
        <f>Сидоров!$G11</f>
        <v>0</v>
      </c>
      <c r="AQ27" s="114" t="str">
        <f>Сидоров!$Y$4</f>
        <v>Податок з фіз.осіб</v>
      </c>
      <c r="AR27" s="115">
        <f>Сидоров!$Y11</f>
        <v>-80.48</v>
      </c>
      <c r="AS27" s="114" t="str">
        <f>Васечкин!$G$4</f>
        <v>Ранг</v>
      </c>
      <c r="AT27" s="115">
        <f>Васечкин!$G11</f>
        <v>0</v>
      </c>
      <c r="AU27" s="114" t="str">
        <f>Васечкин!$Y$4</f>
        <v>Податок з фіз.осіб</v>
      </c>
      <c r="AV27" s="115">
        <f>Васечкин!$Y11</f>
        <v>-80.48</v>
      </c>
      <c r="AW27" s="114" t="str">
        <f>Сидоров!$F$4</f>
        <v>Оклад</v>
      </c>
      <c r="AX27" s="115">
        <f>Сидоров!$F12</f>
        <v>0</v>
      </c>
      <c r="AY27" s="114" t="str">
        <f>Сидоров!$X$4</f>
        <v>Аванс</v>
      </c>
      <c r="AZ27" s="115">
        <f>Сидоров!$X12</f>
        <v>0</v>
      </c>
      <c r="BA27" s="114" t="str">
        <f>Васечкин!$F$4</f>
        <v>Оклад</v>
      </c>
      <c r="BB27" s="115">
        <f>Васечкин!$F12</f>
        <v>0</v>
      </c>
      <c r="BC27" s="114" t="str">
        <f>Васечкин!$X$4</f>
        <v>Аванс</v>
      </c>
      <c r="BD27" s="115">
        <f>Васечкин!$X12</f>
        <v>0</v>
      </c>
      <c r="BE27" s="364" t="s">
        <v>11</v>
      </c>
      <c r="BF27" s="365"/>
      <c r="BG27" s="364" t="s">
        <v>154</v>
      </c>
      <c r="BH27" s="365"/>
      <c r="BI27" s="364" t="s">
        <v>11</v>
      </c>
      <c r="BJ27" s="365"/>
      <c r="BK27" s="364" t="s">
        <v>154</v>
      </c>
      <c r="BL27" s="365"/>
      <c r="BM27" s="112" t="s">
        <v>27</v>
      </c>
      <c r="BN27" s="113" t="str">
        <f>Сидоров!$A14</f>
        <v>Вересень</v>
      </c>
      <c r="BO27" s="366" t="str">
        <f>Сидоров!$G$1</f>
        <v>Сидоров С.С.</v>
      </c>
      <c r="BP27" s="366"/>
      <c r="BQ27" s="112" t="s">
        <v>27</v>
      </c>
      <c r="BR27" s="113" t="str">
        <f>Васечкин!$A14</f>
        <v>Вересень</v>
      </c>
      <c r="BS27" s="366" t="str">
        <f>Васечкин!$G$1</f>
        <v>Васечкін В.В.</v>
      </c>
      <c r="BT27" s="366"/>
      <c r="BU27" s="243" t="str">
        <f>Іванов!$D$4</f>
        <v>Залишок на початок місяця</v>
      </c>
      <c r="BV27" s="244">
        <f>Іванов!$E15</f>
        <v>0</v>
      </c>
      <c r="BW27" s="243" t="str">
        <f>Іванов!$AK$4</f>
        <v>Залишок на кінець місяця</v>
      </c>
      <c r="BX27" s="244">
        <f>Іванов!$AL15</f>
        <v>0</v>
      </c>
      <c r="BY27" s="243" t="str">
        <f>Петров!$D$4</f>
        <v>Залишок на початок місяця</v>
      </c>
      <c r="BZ27" s="244">
        <f>Петров!$E15</f>
        <v>0</v>
      </c>
      <c r="CA27" s="243" t="str">
        <f>Петров!$AK$4</f>
        <v>Залишок на кінець місяця</v>
      </c>
      <c r="CB27" s="244">
        <f>Петров!$AL15</f>
        <v>0</v>
      </c>
      <c r="CC27" s="243" t="str">
        <f>Іванов!$D$4</f>
        <v>Залишок на початок місяця</v>
      </c>
      <c r="CD27" s="244">
        <f>Іванов!$D16</f>
        <v>2089.05</v>
      </c>
      <c r="CE27" s="243" t="str">
        <f>Іванов!$AK$4</f>
        <v>Залишок на кінець місяця</v>
      </c>
      <c r="CF27" s="244">
        <f>Іванов!$AK16</f>
        <v>2169.53</v>
      </c>
      <c r="CG27" s="243" t="str">
        <f>Петров!$D$4</f>
        <v>Залишок на початок місяця</v>
      </c>
      <c r="CH27" s="244">
        <f>Петров!$D16</f>
        <v>2829.6300000000006</v>
      </c>
      <c r="CI27" s="243" t="str">
        <f>Петров!$AK$4</f>
        <v>Залишок на кінець місяця</v>
      </c>
      <c r="CJ27" s="244">
        <f>Петров!$AK16</f>
        <v>2910.1100000000006</v>
      </c>
      <c r="CK27" s="114" t="str">
        <f>Іванов!$W$4</f>
        <v>Всього нараховано</v>
      </c>
      <c r="CL27" s="115">
        <f>Іванов!$W17</f>
        <v>0</v>
      </c>
      <c r="CM27" s="114" t="str">
        <f>Іванов!$AJ$4</f>
        <v>Всього утримано</v>
      </c>
      <c r="CN27" s="115">
        <f>Іванов!$AJ17</f>
        <v>-80.48</v>
      </c>
      <c r="CO27" s="114" t="str">
        <f>Петров!$W$4</f>
        <v>Всього нараховано</v>
      </c>
      <c r="CP27" s="115">
        <f>Петров!$W17</f>
        <v>0</v>
      </c>
      <c r="CQ27" s="114" t="str">
        <f>Петров!$AJ$4</f>
        <v>Всього утримано</v>
      </c>
      <c r="CR27" s="115">
        <f>Петров!$AJ17</f>
        <v>-80.48</v>
      </c>
    </row>
    <row r="28" spans="1:96" ht="12.75" customHeight="1">
      <c r="A28" s="114" t="str">
        <f>Сидоров!$P$4</f>
        <v>Відрядження</v>
      </c>
      <c r="B28" s="115">
        <f>Сидоров!$P6</f>
        <v>0</v>
      </c>
      <c r="C28" s="114" t="str">
        <f>Сидоров!$AH$4</f>
        <v>Міжрозрахунковий період</v>
      </c>
      <c r="D28" s="115">
        <f>Сидоров!$AI6</f>
        <v>0</v>
      </c>
      <c r="E28" s="114" t="str">
        <f>Васечкин!$P$4</f>
        <v>Відрядження</v>
      </c>
      <c r="F28" s="115">
        <f>Васечкин!$P6</f>
        <v>151.31</v>
      </c>
      <c r="G28" s="114" t="str">
        <f>Васечкин!$AH$4</f>
        <v>Міжрозрахунковий період</v>
      </c>
      <c r="H28" s="115">
        <f>Васечкин!$AI6</f>
        <v>0</v>
      </c>
      <c r="I28" s="114" t="str">
        <f>Сидоров!$O$4</f>
        <v>Індексація</v>
      </c>
      <c r="J28" s="115">
        <f>Сидоров!$O7</f>
        <v>188.3</v>
      </c>
      <c r="K28" s="114" t="str">
        <f>Сидоров!$AH$4</f>
        <v>Міжрозрахунковий період</v>
      </c>
      <c r="L28" s="115">
        <f>Сидоров!$AH7</f>
        <v>772.81</v>
      </c>
      <c r="M28" s="114" t="str">
        <f>Васечкин!$O$4</f>
        <v>Індексація</v>
      </c>
      <c r="N28" s="115">
        <f>Васечкин!$O7</f>
        <v>188.57</v>
      </c>
      <c r="O28" s="114" t="str">
        <f>Васечкин!$AH$4</f>
        <v>Міжрозрахунковий період</v>
      </c>
      <c r="P28" s="115">
        <f>Васечкин!$AH7</f>
        <v>0</v>
      </c>
      <c r="Q28" s="114" t="str">
        <f>Сидоров!$N$4</f>
        <v>Премія</v>
      </c>
      <c r="R28" s="115">
        <f>Сидоров!$N8</f>
        <v>0</v>
      </c>
      <c r="S28" s="114" t="str">
        <f>Сидоров!$AA$4</f>
        <v>Пенсійні внески</v>
      </c>
      <c r="T28" s="115">
        <f>Сидоров!$AC8</f>
        <v>0</v>
      </c>
      <c r="U28" s="114" t="str">
        <f>Васечкин!$N$4</f>
        <v>Премія</v>
      </c>
      <c r="V28" s="115">
        <f>Васечкин!$N8</f>
        <v>0</v>
      </c>
      <c r="W28" s="114" t="str">
        <f>Васечкин!$AA$4</f>
        <v>Пенсійні внески</v>
      </c>
      <c r="X28" s="115">
        <f>Васечкин!$AC8</f>
        <v>0</v>
      </c>
      <c r="Y28" s="114" t="str">
        <f>Сидоров!$J$4</f>
        <v>Постанова №414</v>
      </c>
      <c r="Z28" s="115">
        <f>Сидоров!$J9</f>
        <v>0</v>
      </c>
      <c r="AA28" s="114" t="str">
        <f>Сидоров!$AA$4</f>
        <v>Пенсійні внески</v>
      </c>
      <c r="AB28" s="115">
        <f>Сидоров!$AB9</f>
        <v>0</v>
      </c>
      <c r="AC28" s="114" t="str">
        <f>Васечкин!$J$4</f>
        <v>Постанова №414</v>
      </c>
      <c r="AD28" s="115">
        <f>Васечкин!$J9</f>
        <v>0</v>
      </c>
      <c r="AE28" s="114" t="str">
        <f>Васечкин!$AA$4</f>
        <v>Пенсійні внески</v>
      </c>
      <c r="AF28" s="115">
        <f>Васечкин!$AB9</f>
        <v>0</v>
      </c>
      <c r="AG28" s="114" t="str">
        <f>Сидоров!$I$4</f>
        <v>Постанова №268</v>
      </c>
      <c r="AH28" s="115">
        <f>Сидоров!$I10</f>
        <v>0</v>
      </c>
      <c r="AI28" s="114" t="str">
        <f>Сидоров!$AA$4</f>
        <v>Пенсійні внески</v>
      </c>
      <c r="AJ28" s="115">
        <f>Сидоров!$AA10</f>
        <v>0</v>
      </c>
      <c r="AK28" s="114" t="str">
        <f>Васечкин!$I$4</f>
        <v>Постанова №268</v>
      </c>
      <c r="AL28" s="115">
        <f>Васечкин!$I10</f>
        <v>0</v>
      </c>
      <c r="AM28" s="114" t="str">
        <f>Васечкин!$AA$4</f>
        <v>Пенсійні внески</v>
      </c>
      <c r="AN28" s="115">
        <f>Васечкин!$AA10</f>
        <v>0</v>
      </c>
      <c r="AO28" s="114" t="str">
        <f>Сидоров!$H$4</f>
        <v>Вислуга</v>
      </c>
      <c r="AP28" s="115">
        <f>Сидоров!$H11</f>
        <v>0</v>
      </c>
      <c r="AQ28" s="114" t="str">
        <f>Сидоров!$Y$4</f>
        <v>Податок з фіз.осіб</v>
      </c>
      <c r="AR28" s="115">
        <f>Сидоров!$Z11</f>
        <v>0</v>
      </c>
      <c r="AS28" s="114" t="str">
        <f>Васечкин!$H$4</f>
        <v>Вислуга</v>
      </c>
      <c r="AT28" s="115">
        <f>Васечкин!$H11</f>
        <v>0</v>
      </c>
      <c r="AU28" s="114" t="str">
        <f>Васечкин!$Y$4</f>
        <v>Податок з фіз.осіб</v>
      </c>
      <c r="AV28" s="115">
        <f>Васечкин!$Z11</f>
        <v>0</v>
      </c>
      <c r="AW28" s="114" t="str">
        <f>Сидоров!$G$4</f>
        <v>Ранг</v>
      </c>
      <c r="AX28" s="115">
        <f>Сидоров!$G12</f>
        <v>0</v>
      </c>
      <c r="AY28" s="114" t="str">
        <f>Сидоров!$Y$4</f>
        <v>Податок з фіз.осіб</v>
      </c>
      <c r="AZ28" s="115">
        <f>Сидоров!$Y12</f>
        <v>-80.48</v>
      </c>
      <c r="BA28" s="114" t="str">
        <f>Васечкин!$G$4</f>
        <v>Ранг</v>
      </c>
      <c r="BB28" s="115">
        <f>Васечкин!$G12</f>
        <v>0</v>
      </c>
      <c r="BC28" s="114" t="str">
        <f>Васечкин!$Y$4</f>
        <v>Податок з фіз.осіб</v>
      </c>
      <c r="BD28" s="115">
        <f>Васечкин!$Y12</f>
        <v>-80.48</v>
      </c>
      <c r="BE28" s="114" t="str">
        <f>Сидоров!$F$4</f>
        <v>Оклад</v>
      </c>
      <c r="BF28" s="115">
        <f>Сидоров!$F13</f>
        <v>0</v>
      </c>
      <c r="BG28" s="114" t="str">
        <f>Сидоров!$X$4</f>
        <v>Аванс</v>
      </c>
      <c r="BH28" s="115">
        <f>Сидоров!$X13</f>
        <v>0</v>
      </c>
      <c r="BI28" s="114" t="str">
        <f>Васечкин!$F$4</f>
        <v>Оклад</v>
      </c>
      <c r="BJ28" s="115">
        <f>Васечкин!$F13</f>
        <v>0</v>
      </c>
      <c r="BK28" s="114" t="str">
        <f>Васечкин!$X$4</f>
        <v>Аванс</v>
      </c>
      <c r="BL28" s="115">
        <f>Васечкин!$X13</f>
        <v>0</v>
      </c>
      <c r="BM28" s="364" t="s">
        <v>11</v>
      </c>
      <c r="BN28" s="365"/>
      <c r="BO28" s="364" t="s">
        <v>154</v>
      </c>
      <c r="BP28" s="365"/>
      <c r="BQ28" s="364" t="s">
        <v>11</v>
      </c>
      <c r="BR28" s="365"/>
      <c r="BS28" s="364" t="s">
        <v>154</v>
      </c>
      <c r="BT28" s="365"/>
      <c r="BU28" s="112" t="s">
        <v>27</v>
      </c>
      <c r="BV28" s="113" t="str">
        <f>Сидоров!$A15</f>
        <v>Жовтень</v>
      </c>
      <c r="BW28" s="366" t="str">
        <f>Сидоров!$G$1</f>
        <v>Сидоров С.С.</v>
      </c>
      <c r="BX28" s="366"/>
      <c r="BY28" s="112" t="s">
        <v>27</v>
      </c>
      <c r="BZ28" s="113" t="str">
        <f>Васечкин!$A15</f>
        <v>Жовтень</v>
      </c>
      <c r="CA28" s="366" t="str">
        <f>Васечкин!$G$1</f>
        <v>Васечкін В.В.</v>
      </c>
      <c r="CB28" s="366"/>
      <c r="CC28" s="243" t="str">
        <f>Іванов!$D$4</f>
        <v>Залишок на початок місяця</v>
      </c>
      <c r="CD28" s="244">
        <f>Іванов!$E16</f>
        <v>0</v>
      </c>
      <c r="CE28" s="243" t="str">
        <f>Іванов!$AK$4</f>
        <v>Залишок на кінець місяця</v>
      </c>
      <c r="CF28" s="244">
        <f>Іванов!$AL16</f>
        <v>0</v>
      </c>
      <c r="CG28" s="243" t="str">
        <f>Петров!$D$4</f>
        <v>Залишок на початок місяця</v>
      </c>
      <c r="CH28" s="244">
        <f>Петров!$E16</f>
        <v>0</v>
      </c>
      <c r="CI28" s="243" t="str">
        <f>Петров!$AK$4</f>
        <v>Залишок на кінець місяця</v>
      </c>
      <c r="CJ28" s="244">
        <f>Петров!$AL16</f>
        <v>0</v>
      </c>
      <c r="CK28" s="243" t="str">
        <f>Іванов!$D$4</f>
        <v>Залишок на початок місяця</v>
      </c>
      <c r="CL28" s="244">
        <f>Іванов!$D17</f>
        <v>2169.53</v>
      </c>
      <c r="CM28" s="243" t="str">
        <f>Іванов!$AK$4</f>
        <v>Залишок на кінець місяця</v>
      </c>
      <c r="CN28" s="244">
        <f>Іванов!$AK17</f>
        <v>2250.01</v>
      </c>
      <c r="CO28" s="243" t="str">
        <f>Петров!$D$4</f>
        <v>Залишок на початок місяця</v>
      </c>
      <c r="CP28" s="244">
        <f>Петров!$D17</f>
        <v>2910.1100000000006</v>
      </c>
      <c r="CQ28" s="243" t="str">
        <f>Петров!$AK$4</f>
        <v>Залишок на кінець місяця</v>
      </c>
      <c r="CR28" s="244">
        <f>Петров!$AK17</f>
        <v>2990.5900000000006</v>
      </c>
    </row>
    <row r="29" spans="1:96" ht="12.75" customHeight="1">
      <c r="A29" s="114" t="str">
        <f>Сидоров!$Q$4</f>
        <v>Лікарняні </v>
      </c>
      <c r="B29" s="115">
        <f>Сидоров!$Q6</f>
        <v>0</v>
      </c>
      <c r="C29" s="114"/>
      <c r="D29" s="115"/>
      <c r="E29" s="114" t="str">
        <f>Васечкин!$Q$4</f>
        <v>Лікарняні </v>
      </c>
      <c r="F29" s="115">
        <f>Васечкин!$Q6</f>
        <v>0</v>
      </c>
      <c r="G29" s="114"/>
      <c r="H29" s="115"/>
      <c r="I29" s="114" t="str">
        <f>Сидоров!$P$4</f>
        <v>Відрядження</v>
      </c>
      <c r="J29" s="115">
        <f>Сидоров!$P7</f>
        <v>0</v>
      </c>
      <c r="K29" s="114" t="str">
        <f>Сидоров!$AH$4</f>
        <v>Міжрозрахунковий період</v>
      </c>
      <c r="L29" s="115">
        <f>Сидоров!$AI7</f>
        <v>0</v>
      </c>
      <c r="M29" s="114" t="str">
        <f>Васечкин!$P$4</f>
        <v>Відрядження</v>
      </c>
      <c r="N29" s="115">
        <f>Васечкин!$P7</f>
        <v>0</v>
      </c>
      <c r="O29" s="114" t="str">
        <f>Васечкин!$AH$4</f>
        <v>Міжрозрахунковий період</v>
      </c>
      <c r="P29" s="115">
        <f>Васечкин!$AI7</f>
        <v>0</v>
      </c>
      <c r="Q29" s="114" t="str">
        <f>Сидоров!$O$4</f>
        <v>Індексація</v>
      </c>
      <c r="R29" s="115">
        <f>Сидоров!$O8</f>
        <v>0</v>
      </c>
      <c r="S29" s="114" t="str">
        <f>Сидоров!$AH$4</f>
        <v>Міжрозрахунковий період</v>
      </c>
      <c r="T29" s="115">
        <f>Сидоров!$AH8</f>
        <v>662.58</v>
      </c>
      <c r="U29" s="114" t="str">
        <f>Васечкин!$O$4</f>
        <v>Індексація</v>
      </c>
      <c r="V29" s="115">
        <f>Васечкин!$O8</f>
        <v>0</v>
      </c>
      <c r="W29" s="114" t="str">
        <f>Васечкин!$AH$4</f>
        <v>Міжрозрахунковий період</v>
      </c>
      <c r="X29" s="115">
        <f>Васечкин!$AH8</f>
        <v>150.51</v>
      </c>
      <c r="Y29" s="114" t="str">
        <f>Сидоров!$N$4</f>
        <v>Премія</v>
      </c>
      <c r="Z29" s="115">
        <f>Сидоров!$N9</f>
        <v>0</v>
      </c>
      <c r="AA29" s="114" t="str">
        <f>Сидоров!$AA$4</f>
        <v>Пенсійні внески</v>
      </c>
      <c r="AB29" s="115">
        <f>Сидоров!$AC9</f>
        <v>0</v>
      </c>
      <c r="AC29" s="114" t="str">
        <f>Васечкин!$N$4</f>
        <v>Премія</v>
      </c>
      <c r="AD29" s="115">
        <f>Васечкин!$N9</f>
        <v>0</v>
      </c>
      <c r="AE29" s="114" t="str">
        <f>Васечкин!$AA$4</f>
        <v>Пенсійні внески</v>
      </c>
      <c r="AF29" s="115">
        <f>Васечкин!$AC9</f>
        <v>0</v>
      </c>
      <c r="AG29" s="114" t="str">
        <f>Сидоров!$J$4</f>
        <v>Постанова №414</v>
      </c>
      <c r="AH29" s="115">
        <f>Сидоров!$J10</f>
        <v>0</v>
      </c>
      <c r="AI29" s="114" t="str">
        <f>Сидоров!$AA$4</f>
        <v>Пенсійні внески</v>
      </c>
      <c r="AJ29" s="115">
        <f>Сидоров!$AB10</f>
        <v>0</v>
      </c>
      <c r="AK29" s="114" t="str">
        <f>Васечкин!$J$4</f>
        <v>Постанова №414</v>
      </c>
      <c r="AL29" s="115">
        <f>Васечкин!$J10</f>
        <v>0</v>
      </c>
      <c r="AM29" s="114" t="str">
        <f>Васечкин!$AA$4</f>
        <v>Пенсійні внески</v>
      </c>
      <c r="AN29" s="115">
        <f>Васечкин!$AB10</f>
        <v>0</v>
      </c>
      <c r="AO29" s="114" t="str">
        <f>Сидоров!$I$4</f>
        <v>Постанова №268</v>
      </c>
      <c r="AP29" s="115">
        <f>Сидоров!$I11</f>
        <v>0</v>
      </c>
      <c r="AQ29" s="114" t="str">
        <f>Сидоров!$AA$4</f>
        <v>Пенсійні внески</v>
      </c>
      <c r="AR29" s="115">
        <f>Сидоров!$AA11</f>
        <v>0</v>
      </c>
      <c r="AS29" s="114" t="str">
        <f>Васечкин!$I$4</f>
        <v>Постанова №268</v>
      </c>
      <c r="AT29" s="115">
        <f>Васечкин!$I11</f>
        <v>0</v>
      </c>
      <c r="AU29" s="114" t="str">
        <f>Васечкин!$AA$4</f>
        <v>Пенсійні внески</v>
      </c>
      <c r="AV29" s="115">
        <f>Васечкин!$AA11</f>
        <v>0</v>
      </c>
      <c r="AW29" s="114" t="str">
        <f>Сидоров!$H$4</f>
        <v>Вислуга</v>
      </c>
      <c r="AX29" s="115">
        <f>Сидоров!$H12</f>
        <v>0</v>
      </c>
      <c r="AY29" s="114" t="str">
        <f>Сидоров!$Y$4</f>
        <v>Податок з фіз.осіб</v>
      </c>
      <c r="AZ29" s="115">
        <f>Сидоров!$Z12</f>
        <v>0</v>
      </c>
      <c r="BA29" s="114" t="str">
        <f>Васечкин!$H$4</f>
        <v>Вислуга</v>
      </c>
      <c r="BB29" s="115">
        <f>Васечкин!$H12</f>
        <v>0</v>
      </c>
      <c r="BC29" s="114" t="str">
        <f>Васечкин!$Y$4</f>
        <v>Податок з фіз.осіб</v>
      </c>
      <c r="BD29" s="115">
        <f>Васечкин!$Z12</f>
        <v>0</v>
      </c>
      <c r="BE29" s="114" t="str">
        <f>Сидоров!$G$4</f>
        <v>Ранг</v>
      </c>
      <c r="BF29" s="115">
        <f>Сидоров!$G13</f>
        <v>0</v>
      </c>
      <c r="BG29" s="114" t="str">
        <f>Сидоров!$Y$4</f>
        <v>Податок з фіз.осіб</v>
      </c>
      <c r="BH29" s="115">
        <f>Сидоров!$Y13</f>
        <v>-80.48</v>
      </c>
      <c r="BI29" s="114" t="str">
        <f>Васечкин!$G$4</f>
        <v>Ранг</v>
      </c>
      <c r="BJ29" s="115">
        <f>Васечкин!$G13</f>
        <v>0</v>
      </c>
      <c r="BK29" s="114" t="str">
        <f>Васечкин!$Y$4</f>
        <v>Податок з фіз.осіб</v>
      </c>
      <c r="BL29" s="115">
        <f>Васечкин!$Y13</f>
        <v>-80.48</v>
      </c>
      <c r="BM29" s="114" t="str">
        <f>Сидоров!$F$4</f>
        <v>Оклад</v>
      </c>
      <c r="BN29" s="115">
        <f>Сидоров!$F14</f>
        <v>0</v>
      </c>
      <c r="BO29" s="114" t="str">
        <f>Сидоров!$X$4</f>
        <v>Аванс</v>
      </c>
      <c r="BP29" s="115">
        <f>Сидоров!$X14</f>
        <v>0</v>
      </c>
      <c r="BQ29" s="114" t="str">
        <f>Васечкин!$F$4</f>
        <v>Оклад</v>
      </c>
      <c r="BR29" s="115">
        <f>Васечкин!$F14</f>
        <v>0</v>
      </c>
      <c r="BS29" s="114" t="str">
        <f>Васечкин!$X$4</f>
        <v>Аванс</v>
      </c>
      <c r="BT29" s="115">
        <f>Васечкин!$X14</f>
        <v>0</v>
      </c>
      <c r="BU29" s="364" t="s">
        <v>11</v>
      </c>
      <c r="BV29" s="365"/>
      <c r="BW29" s="364" t="s">
        <v>154</v>
      </c>
      <c r="BX29" s="365"/>
      <c r="BY29" s="364" t="s">
        <v>11</v>
      </c>
      <c r="BZ29" s="365"/>
      <c r="CA29" s="364" t="s">
        <v>154</v>
      </c>
      <c r="CB29" s="365"/>
      <c r="CC29" s="112" t="s">
        <v>27</v>
      </c>
      <c r="CD29" s="113" t="str">
        <f>Сидоров!$A16</f>
        <v>Листопад</v>
      </c>
      <c r="CE29" s="366" t="str">
        <f>Сидоров!$G$1</f>
        <v>Сидоров С.С.</v>
      </c>
      <c r="CF29" s="366"/>
      <c r="CG29" s="112" t="s">
        <v>27</v>
      </c>
      <c r="CH29" s="113" t="str">
        <f>Васечкин!$A16</f>
        <v>Листопад</v>
      </c>
      <c r="CI29" s="366" t="str">
        <f>Васечкин!$G$1</f>
        <v>Васечкін В.В.</v>
      </c>
      <c r="CJ29" s="366"/>
      <c r="CK29" s="243" t="str">
        <f>Іванов!$D$4</f>
        <v>Залишок на початок місяця</v>
      </c>
      <c r="CL29" s="244">
        <f>Іванов!$E17</f>
        <v>0</v>
      </c>
      <c r="CM29" s="243" t="str">
        <f>Іванов!$AK$4</f>
        <v>Залишок на кінець місяця</v>
      </c>
      <c r="CN29" s="244">
        <f>Іванов!$AL17</f>
        <v>0</v>
      </c>
      <c r="CO29" s="243" t="str">
        <f>Петров!$D$4</f>
        <v>Залишок на початок місяця</v>
      </c>
      <c r="CP29" s="244">
        <f>Петров!$E17</f>
        <v>0</v>
      </c>
      <c r="CQ29" s="243" t="str">
        <f>Петров!$AK$4</f>
        <v>Залишок на кінець місяця</v>
      </c>
      <c r="CR29" s="244">
        <f>Петров!$AL17</f>
        <v>0</v>
      </c>
    </row>
    <row r="30" spans="1:96" ht="12.75" customHeight="1">
      <c r="A30" s="114" t="str">
        <f>Сидоров!$Q$4</f>
        <v>Лікарняні </v>
      </c>
      <c r="B30" s="115">
        <f>Сидоров!$R6</f>
        <v>0</v>
      </c>
      <c r="C30" s="114"/>
      <c r="D30" s="115"/>
      <c r="E30" s="114" t="str">
        <f>Васечкин!$Q$4</f>
        <v>Лікарняні </v>
      </c>
      <c r="F30" s="115">
        <f>Васечкин!$R6</f>
        <v>0</v>
      </c>
      <c r="G30" s="114"/>
      <c r="H30" s="115"/>
      <c r="I30" s="114" t="str">
        <f>Сидоров!$Q$4</f>
        <v>Лікарняні </v>
      </c>
      <c r="J30" s="115">
        <f>Сидоров!$Q7</f>
        <v>0</v>
      </c>
      <c r="K30" s="114"/>
      <c r="L30" s="115"/>
      <c r="M30" s="114" t="str">
        <f>Васечкин!$Q$4</f>
        <v>Лікарняні </v>
      </c>
      <c r="N30" s="115">
        <f>Васечкин!$Q7</f>
        <v>0</v>
      </c>
      <c r="O30" s="114"/>
      <c r="P30" s="115"/>
      <c r="Q30" s="114" t="str">
        <f>Сидоров!$P$4</f>
        <v>Відрядження</v>
      </c>
      <c r="R30" s="115">
        <f>Сидоров!$P8</f>
        <v>0</v>
      </c>
      <c r="S30" s="114" t="str">
        <f>Сидоров!$AH$4</f>
        <v>Міжрозрахунковий період</v>
      </c>
      <c r="T30" s="115">
        <f>Сидоров!$AI8</f>
        <v>0</v>
      </c>
      <c r="U30" s="114" t="str">
        <f>Васечкин!$P$4</f>
        <v>Відрядження</v>
      </c>
      <c r="V30" s="115">
        <f>Васечкин!$P8</f>
        <v>0</v>
      </c>
      <c r="W30" s="114" t="str">
        <f>Васечкин!$AH$4</f>
        <v>Міжрозрахунковий період</v>
      </c>
      <c r="X30" s="115">
        <f>Васечкин!$AI8</f>
        <v>0</v>
      </c>
      <c r="Y30" s="114" t="str">
        <f>Сидоров!$O$4</f>
        <v>Індексація</v>
      </c>
      <c r="Z30" s="115">
        <f>Сидоров!$O9</f>
        <v>0</v>
      </c>
      <c r="AA30" s="114" t="str">
        <f>Сидоров!$AH$4</f>
        <v>Міжрозрахунковий період</v>
      </c>
      <c r="AB30" s="115">
        <f>Сидоров!$AH9</f>
        <v>0</v>
      </c>
      <c r="AC30" s="114" t="str">
        <f>Васечкин!$O$4</f>
        <v>Індексація</v>
      </c>
      <c r="AD30" s="115">
        <f>Васечкин!$O9</f>
        <v>0</v>
      </c>
      <c r="AE30" s="114" t="str">
        <f>Васечкин!$AH$4</f>
        <v>Міжрозрахунковий період</v>
      </c>
      <c r="AF30" s="115">
        <f>Васечкин!$AH9</f>
        <v>0</v>
      </c>
      <c r="AG30" s="114" t="str">
        <f>Сидоров!$N$4</f>
        <v>Премія</v>
      </c>
      <c r="AH30" s="115">
        <f>Сидоров!$N10</f>
        <v>0</v>
      </c>
      <c r="AI30" s="114" t="str">
        <f>Сидоров!$AA$4</f>
        <v>Пенсійні внески</v>
      </c>
      <c r="AJ30" s="115">
        <f>Сидоров!$AC10</f>
        <v>0</v>
      </c>
      <c r="AK30" s="114" t="str">
        <f>Васечкин!$N$4</f>
        <v>Премія</v>
      </c>
      <c r="AL30" s="115">
        <f>Васечкин!$N10</f>
        <v>0</v>
      </c>
      <c r="AM30" s="114" t="str">
        <f>Васечкин!$AA$4</f>
        <v>Пенсійні внески</v>
      </c>
      <c r="AN30" s="115">
        <f>Васечкин!$AC10</f>
        <v>0</v>
      </c>
      <c r="AO30" s="114" t="str">
        <f>Сидоров!$J$4</f>
        <v>Постанова №414</v>
      </c>
      <c r="AP30" s="115">
        <f>Сидоров!$J11</f>
        <v>0</v>
      </c>
      <c r="AQ30" s="114" t="str">
        <f>Сидоров!$AA$4</f>
        <v>Пенсійні внески</v>
      </c>
      <c r="AR30" s="115">
        <f>Сидоров!$AB11</f>
        <v>0</v>
      </c>
      <c r="AS30" s="114" t="str">
        <f>Васечкин!$J$4</f>
        <v>Постанова №414</v>
      </c>
      <c r="AT30" s="115">
        <f>Васечкин!$J11</f>
        <v>0</v>
      </c>
      <c r="AU30" s="114" t="str">
        <f>Васечкин!$AA$4</f>
        <v>Пенсійні внески</v>
      </c>
      <c r="AV30" s="115">
        <f>Васечкин!$AB11</f>
        <v>0</v>
      </c>
      <c r="AW30" s="114" t="str">
        <f>Сидоров!$I$4</f>
        <v>Постанова №268</v>
      </c>
      <c r="AX30" s="115">
        <f>Сидоров!$I12</f>
        <v>0</v>
      </c>
      <c r="AY30" s="114" t="str">
        <f>Сидоров!$AA$4</f>
        <v>Пенсійні внески</v>
      </c>
      <c r="AZ30" s="115">
        <f>Сидоров!$AA12</f>
        <v>0</v>
      </c>
      <c r="BA30" s="114" t="str">
        <f>Васечкин!$I$4</f>
        <v>Постанова №268</v>
      </c>
      <c r="BB30" s="115">
        <f>Васечкин!$I12</f>
        <v>0</v>
      </c>
      <c r="BC30" s="114" t="str">
        <f>Васечкин!$AA$4</f>
        <v>Пенсійні внески</v>
      </c>
      <c r="BD30" s="115">
        <f>Васечкин!$AA12</f>
        <v>0</v>
      </c>
      <c r="BE30" s="114" t="str">
        <f>Сидоров!$H$4</f>
        <v>Вислуга</v>
      </c>
      <c r="BF30" s="115">
        <f>Сидоров!$H13</f>
        <v>0</v>
      </c>
      <c r="BG30" s="114" t="str">
        <f>Сидоров!$Y$4</f>
        <v>Податок з фіз.осіб</v>
      </c>
      <c r="BH30" s="115">
        <f>Сидоров!$Z13</f>
        <v>0</v>
      </c>
      <c r="BI30" s="114" t="str">
        <f>Васечкин!$H$4</f>
        <v>Вислуга</v>
      </c>
      <c r="BJ30" s="115">
        <f>Васечкин!$H13</f>
        <v>0</v>
      </c>
      <c r="BK30" s="114" t="str">
        <f>Васечкин!$Y$4</f>
        <v>Податок з фіз.осіб</v>
      </c>
      <c r="BL30" s="115">
        <f>Васечкин!$Z13</f>
        <v>0</v>
      </c>
      <c r="BM30" s="114" t="str">
        <f>Сидоров!$G$4</f>
        <v>Ранг</v>
      </c>
      <c r="BN30" s="115">
        <f>Сидоров!$G14</f>
        <v>0</v>
      </c>
      <c r="BO30" s="114" t="str">
        <f>Сидоров!$Y$4</f>
        <v>Податок з фіз.осіб</v>
      </c>
      <c r="BP30" s="115">
        <f>Сидоров!$Y14</f>
        <v>-80.48</v>
      </c>
      <c r="BQ30" s="114" t="str">
        <f>Васечкин!$G$4</f>
        <v>Ранг</v>
      </c>
      <c r="BR30" s="115">
        <f>Васечкин!$G14</f>
        <v>0</v>
      </c>
      <c r="BS30" s="114" t="str">
        <f>Васечкин!$Y$4</f>
        <v>Податок з фіз.осіб</v>
      </c>
      <c r="BT30" s="115">
        <f>Васечкин!$Y14</f>
        <v>-80.48</v>
      </c>
      <c r="BU30" s="114" t="str">
        <f>Сидоров!$F$4</f>
        <v>Оклад</v>
      </c>
      <c r="BV30" s="115">
        <f>Сидоров!$F15</f>
        <v>0</v>
      </c>
      <c r="BW30" s="114" t="str">
        <f>Сидоров!$X$4</f>
        <v>Аванс</v>
      </c>
      <c r="BX30" s="115">
        <f>Сидоров!$X15</f>
        <v>0</v>
      </c>
      <c r="BY30" s="114" t="str">
        <f>Васечкин!$F$4</f>
        <v>Оклад</v>
      </c>
      <c r="BZ30" s="115">
        <f>Васечкин!$F15</f>
        <v>0</v>
      </c>
      <c r="CA30" s="114" t="str">
        <f>Васечкин!$X$4</f>
        <v>Аванс</v>
      </c>
      <c r="CB30" s="115">
        <f>Васечкин!$X15</f>
        <v>0</v>
      </c>
      <c r="CC30" s="364" t="s">
        <v>11</v>
      </c>
      <c r="CD30" s="365"/>
      <c r="CE30" s="364" t="s">
        <v>154</v>
      </c>
      <c r="CF30" s="365"/>
      <c r="CG30" s="364" t="s">
        <v>11</v>
      </c>
      <c r="CH30" s="365"/>
      <c r="CI30" s="364" t="s">
        <v>154</v>
      </c>
      <c r="CJ30" s="365"/>
      <c r="CK30" s="112" t="s">
        <v>27</v>
      </c>
      <c r="CL30" s="113" t="str">
        <f>Сидоров!$A17</f>
        <v>Грудень</v>
      </c>
      <c r="CM30" s="366" t="str">
        <f>Сидоров!$G$1</f>
        <v>Сидоров С.С.</v>
      </c>
      <c r="CN30" s="366"/>
      <c r="CO30" s="112" t="s">
        <v>27</v>
      </c>
      <c r="CP30" s="113" t="str">
        <f>Васечкин!$A17</f>
        <v>Грудень</v>
      </c>
      <c r="CQ30" s="366" t="str">
        <f>Васечкин!$G$1</f>
        <v>Васечкін В.В.</v>
      </c>
      <c r="CR30" s="366"/>
    </row>
    <row r="31" spans="1:96" ht="12.75" customHeight="1">
      <c r="A31" s="114" t="str">
        <f>Сидоров!$S$4</f>
        <v>Відпустка </v>
      </c>
      <c r="B31" s="115">
        <f>Сидоров!$S6</f>
        <v>0</v>
      </c>
      <c r="C31" s="114"/>
      <c r="D31" s="115"/>
      <c r="E31" s="114" t="str">
        <f>Васечкин!$S$4</f>
        <v>Відпустка </v>
      </c>
      <c r="F31" s="115">
        <f>Васечкин!$S6</f>
        <v>0</v>
      </c>
      <c r="G31" s="114"/>
      <c r="H31" s="115"/>
      <c r="I31" s="114" t="str">
        <f>Сидоров!$Q$4</f>
        <v>Лікарняні </v>
      </c>
      <c r="J31" s="115">
        <f>Сидоров!$R7</f>
        <v>0</v>
      </c>
      <c r="K31" s="114"/>
      <c r="L31" s="115"/>
      <c r="M31" s="114" t="str">
        <f>Васечкин!$Q$4</f>
        <v>Лікарняні </v>
      </c>
      <c r="N31" s="115">
        <f>Васечкин!$R7</f>
        <v>0</v>
      </c>
      <c r="O31" s="114"/>
      <c r="P31" s="115"/>
      <c r="Q31" s="114" t="str">
        <f>Сидоров!$Q$4</f>
        <v>Лікарняні </v>
      </c>
      <c r="R31" s="115">
        <f>Сидоров!$Q8</f>
        <v>0</v>
      </c>
      <c r="S31" s="114"/>
      <c r="T31" s="115"/>
      <c r="U31" s="114" t="str">
        <f>Васечкин!$Q$4</f>
        <v>Лікарняні </v>
      </c>
      <c r="V31" s="115">
        <f>Васечкин!$Q8</f>
        <v>0</v>
      </c>
      <c r="W31" s="114"/>
      <c r="X31" s="115"/>
      <c r="Y31" s="114" t="str">
        <f>Сидоров!$P$4</f>
        <v>Відрядження</v>
      </c>
      <c r="Z31" s="115">
        <f>Сидоров!$P9</f>
        <v>0</v>
      </c>
      <c r="AA31" s="114" t="str">
        <f>Сидоров!$AH$4</f>
        <v>Міжрозрахунковий період</v>
      </c>
      <c r="AB31" s="115">
        <f>Сидоров!$AI9</f>
        <v>0</v>
      </c>
      <c r="AC31" s="114" t="str">
        <f>Васечкин!$P$4</f>
        <v>Відрядження</v>
      </c>
      <c r="AD31" s="115">
        <f>Васечкин!$P9</f>
        <v>0</v>
      </c>
      <c r="AE31" s="114" t="str">
        <f>Васечкин!$AH$4</f>
        <v>Міжрозрахунковий період</v>
      </c>
      <c r="AF31" s="115">
        <f>Васечкин!$AI9</f>
        <v>0</v>
      </c>
      <c r="AG31" s="114" t="str">
        <f>Сидоров!$O$4</f>
        <v>Індексація</v>
      </c>
      <c r="AH31" s="115">
        <f>Сидоров!$O10</f>
        <v>0</v>
      </c>
      <c r="AI31" s="114" t="str">
        <f>Сидоров!$AH$4</f>
        <v>Міжрозрахунковий період</v>
      </c>
      <c r="AJ31" s="115">
        <f>Сидоров!$AH10</f>
        <v>0</v>
      </c>
      <c r="AK31" s="114" t="str">
        <f>Васечкин!$O$4</f>
        <v>Індексація</v>
      </c>
      <c r="AL31" s="115">
        <f>Васечкин!$O10</f>
        <v>0</v>
      </c>
      <c r="AM31" s="114" t="str">
        <f>Васечкин!$AH$4</f>
        <v>Міжрозрахунковий період</v>
      </c>
      <c r="AN31" s="115">
        <f>Васечкин!$AH10</f>
        <v>0</v>
      </c>
      <c r="AO31" s="114" t="str">
        <f>Сидоров!$N$4</f>
        <v>Премія</v>
      </c>
      <c r="AP31" s="115">
        <f>Сидоров!$N11</f>
        <v>0</v>
      </c>
      <c r="AQ31" s="114" t="str">
        <f>Сидоров!$AA$4</f>
        <v>Пенсійні внески</v>
      </c>
      <c r="AR31" s="115">
        <f>Сидоров!$AC11</f>
        <v>0</v>
      </c>
      <c r="AS31" s="114" t="str">
        <f>Васечкин!$N$4</f>
        <v>Премія</v>
      </c>
      <c r="AT31" s="115">
        <f>Васечкин!$N11</f>
        <v>0</v>
      </c>
      <c r="AU31" s="114" t="str">
        <f>Васечкин!$AA$4</f>
        <v>Пенсійні внески</v>
      </c>
      <c r="AV31" s="115">
        <f>Васечкин!$AC11</f>
        <v>0</v>
      </c>
      <c r="AW31" s="114" t="str">
        <f>Сидоров!$J$4</f>
        <v>Постанова №414</v>
      </c>
      <c r="AX31" s="115">
        <f>Сидоров!$J12</f>
        <v>0</v>
      </c>
      <c r="AY31" s="114" t="str">
        <f>Сидоров!$AA$4</f>
        <v>Пенсійні внески</v>
      </c>
      <c r="AZ31" s="115">
        <f>Сидоров!$AB12</f>
        <v>0</v>
      </c>
      <c r="BA31" s="114" t="str">
        <f>Васечкин!$J$4</f>
        <v>Постанова №414</v>
      </c>
      <c r="BB31" s="115">
        <f>Васечкин!$J12</f>
        <v>0</v>
      </c>
      <c r="BC31" s="114" t="str">
        <f>Васечкин!$AA$4</f>
        <v>Пенсійні внески</v>
      </c>
      <c r="BD31" s="115">
        <f>Васечкин!$AB12</f>
        <v>0</v>
      </c>
      <c r="BE31" s="114" t="str">
        <f>Сидоров!$I$4</f>
        <v>Постанова №268</v>
      </c>
      <c r="BF31" s="115">
        <f>Сидоров!$I13</f>
        <v>0</v>
      </c>
      <c r="BG31" s="114" t="str">
        <f>Сидоров!$AA$4</f>
        <v>Пенсійні внески</v>
      </c>
      <c r="BH31" s="115">
        <f>Сидоров!$AA13</f>
        <v>0</v>
      </c>
      <c r="BI31" s="114" t="str">
        <f>Васечкин!$I$4</f>
        <v>Постанова №268</v>
      </c>
      <c r="BJ31" s="115">
        <f>Васечкин!$I13</f>
        <v>0</v>
      </c>
      <c r="BK31" s="114" t="str">
        <f>Васечкин!$AA$4</f>
        <v>Пенсійні внески</v>
      </c>
      <c r="BL31" s="115">
        <f>Васечкин!$AA13</f>
        <v>0</v>
      </c>
      <c r="BM31" s="114" t="str">
        <f>Сидоров!$H$4</f>
        <v>Вислуга</v>
      </c>
      <c r="BN31" s="115">
        <f>Сидоров!$H14</f>
        <v>0</v>
      </c>
      <c r="BO31" s="114" t="str">
        <f>Сидоров!$Y$4</f>
        <v>Податок з фіз.осіб</v>
      </c>
      <c r="BP31" s="115">
        <f>Сидоров!$Z14</f>
        <v>0</v>
      </c>
      <c r="BQ31" s="114" t="str">
        <f>Васечкин!$H$4</f>
        <v>Вислуга</v>
      </c>
      <c r="BR31" s="115">
        <f>Васечкин!$H14</f>
        <v>0</v>
      </c>
      <c r="BS31" s="114" t="str">
        <f>Васечкин!$Y$4</f>
        <v>Податок з фіз.осіб</v>
      </c>
      <c r="BT31" s="115">
        <f>Васечкин!$Z14</f>
        <v>0</v>
      </c>
      <c r="BU31" s="114" t="str">
        <f>Сидоров!$G$4</f>
        <v>Ранг</v>
      </c>
      <c r="BV31" s="115">
        <f>Сидоров!$G15</f>
        <v>0</v>
      </c>
      <c r="BW31" s="114" t="str">
        <f>Сидоров!$Y$4</f>
        <v>Податок з фіз.осіб</v>
      </c>
      <c r="BX31" s="115">
        <f>Сидоров!$Y15</f>
        <v>-80.48</v>
      </c>
      <c r="BY31" s="114" t="str">
        <f>Васечкин!$G$4</f>
        <v>Ранг</v>
      </c>
      <c r="BZ31" s="115">
        <f>Васечкин!$G15</f>
        <v>0</v>
      </c>
      <c r="CA31" s="114" t="str">
        <f>Васечкин!$Y$4</f>
        <v>Податок з фіз.осіб</v>
      </c>
      <c r="CB31" s="115">
        <f>Васечкин!$Y15</f>
        <v>-80.48</v>
      </c>
      <c r="CC31" s="114" t="str">
        <f>Сидоров!$F$4</f>
        <v>Оклад</v>
      </c>
      <c r="CD31" s="115">
        <f>Сидоров!$F16</f>
        <v>0</v>
      </c>
      <c r="CE31" s="114" t="str">
        <f>Сидоров!$X$4</f>
        <v>Аванс</v>
      </c>
      <c r="CF31" s="115">
        <f>Сидоров!$X16</f>
        <v>0</v>
      </c>
      <c r="CG31" s="114" t="str">
        <f>Васечкин!$F$4</f>
        <v>Оклад</v>
      </c>
      <c r="CH31" s="115">
        <f>Васечкин!$F16</f>
        <v>0</v>
      </c>
      <c r="CI31" s="114" t="str">
        <f>Васечкин!$X$4</f>
        <v>Аванс</v>
      </c>
      <c r="CJ31" s="115">
        <f>Васечкин!$X16</f>
        <v>0</v>
      </c>
      <c r="CK31" s="364" t="s">
        <v>11</v>
      </c>
      <c r="CL31" s="365"/>
      <c r="CM31" s="364" t="s">
        <v>154</v>
      </c>
      <c r="CN31" s="365"/>
      <c r="CO31" s="364" t="s">
        <v>11</v>
      </c>
      <c r="CP31" s="365"/>
      <c r="CQ31" s="364" t="s">
        <v>154</v>
      </c>
      <c r="CR31" s="365"/>
    </row>
    <row r="32" spans="1:96" ht="12.75" customHeight="1">
      <c r="A32" s="114" t="str">
        <f>Сидоров!$S$4</f>
        <v>Відпустка </v>
      </c>
      <c r="B32" s="115">
        <f>Сидоров!$T6</f>
        <v>0</v>
      </c>
      <c r="C32" s="114"/>
      <c r="D32" s="115"/>
      <c r="E32" s="114" t="str">
        <f>Васечкин!$S$4</f>
        <v>Відпустка </v>
      </c>
      <c r="F32" s="115">
        <f>Васечкин!$T6</f>
        <v>0</v>
      </c>
      <c r="G32" s="114"/>
      <c r="H32" s="115"/>
      <c r="I32" s="114" t="str">
        <f>Сидоров!$S$4</f>
        <v>Відпустка </v>
      </c>
      <c r="J32" s="115">
        <f>Сидоров!$S7</f>
        <v>0</v>
      </c>
      <c r="K32" s="114"/>
      <c r="L32" s="115"/>
      <c r="M32" s="114" t="str">
        <f>Васечкин!$S$4</f>
        <v>Відпустка </v>
      </c>
      <c r="N32" s="115">
        <f>Васечкин!$S7</f>
        <v>1088.2</v>
      </c>
      <c r="O32" s="114"/>
      <c r="P32" s="115"/>
      <c r="Q32" s="114" t="str">
        <f>Сидоров!$Q$4</f>
        <v>Лікарняні </v>
      </c>
      <c r="R32" s="115">
        <f>Сидоров!$R8</f>
        <v>0</v>
      </c>
      <c r="S32" s="114"/>
      <c r="T32" s="115"/>
      <c r="U32" s="114" t="str">
        <f>Васечкин!$Q$4</f>
        <v>Лікарняні </v>
      </c>
      <c r="V32" s="115">
        <f>Васечкин!$R8</f>
        <v>0</v>
      </c>
      <c r="W32" s="114"/>
      <c r="X32" s="115"/>
      <c r="Y32" s="114" t="str">
        <f>Сидоров!$Q$4</f>
        <v>Лікарняні </v>
      </c>
      <c r="Z32" s="115">
        <f>Сидоров!$Q9</f>
        <v>0</v>
      </c>
      <c r="AA32" s="114"/>
      <c r="AB32" s="115"/>
      <c r="AC32" s="114" t="str">
        <f>Васечкин!$Q$4</f>
        <v>Лікарняні </v>
      </c>
      <c r="AD32" s="115">
        <f>Васечкин!$Q9</f>
        <v>0</v>
      </c>
      <c r="AE32" s="114"/>
      <c r="AF32" s="115"/>
      <c r="AG32" s="114" t="str">
        <f>Сидоров!$P$4</f>
        <v>Відрядження</v>
      </c>
      <c r="AH32" s="115">
        <f>Сидоров!$P10</f>
        <v>0</v>
      </c>
      <c r="AI32" s="114" t="str">
        <f>Сидоров!$AH$4</f>
        <v>Міжрозрахунковий період</v>
      </c>
      <c r="AJ32" s="115">
        <f>Сидоров!$AI10</f>
        <v>0</v>
      </c>
      <c r="AK32" s="114" t="str">
        <f>Васечкин!$P$4</f>
        <v>Відрядження</v>
      </c>
      <c r="AL32" s="115">
        <f>Васечкин!$P10</f>
        <v>0</v>
      </c>
      <c r="AM32" s="114" t="str">
        <f>Васечкин!$AH$4</f>
        <v>Міжрозрахунковий період</v>
      </c>
      <c r="AN32" s="115">
        <f>Васечкин!$AI10</f>
        <v>0</v>
      </c>
      <c r="AO32" s="114" t="str">
        <f>Сидоров!$O$4</f>
        <v>Індексація</v>
      </c>
      <c r="AP32" s="115">
        <f>Сидоров!$O11</f>
        <v>0</v>
      </c>
      <c r="AQ32" s="114" t="str">
        <f>Сидоров!$AH$4</f>
        <v>Міжрозрахунковий період</v>
      </c>
      <c r="AR32" s="115">
        <f>Сидоров!$AH11</f>
        <v>0</v>
      </c>
      <c r="AS32" s="114" t="str">
        <f>Васечкин!$O$4</f>
        <v>Індексація</v>
      </c>
      <c r="AT32" s="115">
        <f>Васечкин!$O11</f>
        <v>0</v>
      </c>
      <c r="AU32" s="114" t="str">
        <f>Васечкин!$AH$4</f>
        <v>Міжрозрахунковий період</v>
      </c>
      <c r="AV32" s="115">
        <f>Васечкин!$AH11</f>
        <v>0</v>
      </c>
      <c r="AW32" s="114" t="str">
        <f>Сидоров!$N$4</f>
        <v>Премія</v>
      </c>
      <c r="AX32" s="115">
        <f>Сидоров!$N12</f>
        <v>0</v>
      </c>
      <c r="AY32" s="114" t="str">
        <f>Сидоров!$AA$4</f>
        <v>Пенсійні внески</v>
      </c>
      <c r="AZ32" s="115">
        <f>Сидоров!$AC12</f>
        <v>0</v>
      </c>
      <c r="BA32" s="114" t="str">
        <f>Васечкин!$N$4</f>
        <v>Премія</v>
      </c>
      <c r="BB32" s="115">
        <f>Васечкин!$N12</f>
        <v>0</v>
      </c>
      <c r="BC32" s="114" t="str">
        <f>Васечкин!$AA$4</f>
        <v>Пенсійні внески</v>
      </c>
      <c r="BD32" s="115">
        <f>Васечкин!$AC12</f>
        <v>0</v>
      </c>
      <c r="BE32" s="114" t="str">
        <f>Сидоров!$J$4</f>
        <v>Постанова №414</v>
      </c>
      <c r="BF32" s="115">
        <f>Сидоров!$J13</f>
        <v>0</v>
      </c>
      <c r="BG32" s="114" t="str">
        <f>Сидоров!$AA$4</f>
        <v>Пенсійні внески</v>
      </c>
      <c r="BH32" s="115">
        <f>Сидоров!$AB13</f>
        <v>0</v>
      </c>
      <c r="BI32" s="114" t="str">
        <f>Васечкин!$J$4</f>
        <v>Постанова №414</v>
      </c>
      <c r="BJ32" s="115">
        <f>Васечкин!$J13</f>
        <v>0</v>
      </c>
      <c r="BK32" s="114" t="str">
        <f>Васечкин!$AA$4</f>
        <v>Пенсійні внески</v>
      </c>
      <c r="BL32" s="115">
        <f>Васечкин!$AB13</f>
        <v>0</v>
      </c>
      <c r="BM32" s="114" t="str">
        <f>Сидоров!$I$4</f>
        <v>Постанова №268</v>
      </c>
      <c r="BN32" s="115">
        <f>Сидоров!$I14</f>
        <v>0</v>
      </c>
      <c r="BO32" s="114" t="str">
        <f>Сидоров!$AA$4</f>
        <v>Пенсійні внески</v>
      </c>
      <c r="BP32" s="115">
        <f>Сидоров!$AA14</f>
        <v>0</v>
      </c>
      <c r="BQ32" s="114" t="str">
        <f>Васечкин!$I$4</f>
        <v>Постанова №268</v>
      </c>
      <c r="BR32" s="115">
        <f>Васечкин!$I14</f>
        <v>0</v>
      </c>
      <c r="BS32" s="114" t="str">
        <f>Васечкин!$AA$4</f>
        <v>Пенсійні внески</v>
      </c>
      <c r="BT32" s="115">
        <f>Васечкин!$AA14</f>
        <v>0</v>
      </c>
      <c r="BU32" s="114" t="str">
        <f>Сидоров!$H$4</f>
        <v>Вислуга</v>
      </c>
      <c r="BV32" s="115">
        <f>Сидоров!$H15</f>
        <v>0</v>
      </c>
      <c r="BW32" s="114" t="str">
        <f>Сидоров!$Y$4</f>
        <v>Податок з фіз.осіб</v>
      </c>
      <c r="BX32" s="115">
        <f>Сидоров!$Z15</f>
        <v>0</v>
      </c>
      <c r="BY32" s="114" t="str">
        <f>Васечкин!$H$4</f>
        <v>Вислуга</v>
      </c>
      <c r="BZ32" s="115">
        <f>Васечкин!$H15</f>
        <v>0</v>
      </c>
      <c r="CA32" s="114" t="str">
        <f>Васечкин!$Y$4</f>
        <v>Податок з фіз.осіб</v>
      </c>
      <c r="CB32" s="115">
        <f>Васечкин!$Z15</f>
        <v>0</v>
      </c>
      <c r="CC32" s="114" t="str">
        <f>Сидоров!$G$4</f>
        <v>Ранг</v>
      </c>
      <c r="CD32" s="115">
        <f>Сидоров!$G16</f>
        <v>0</v>
      </c>
      <c r="CE32" s="114" t="str">
        <f>Сидоров!$Y$4</f>
        <v>Податок з фіз.осіб</v>
      </c>
      <c r="CF32" s="115">
        <f>Сидоров!$Y16</f>
        <v>-80.48</v>
      </c>
      <c r="CG32" s="114" t="str">
        <f>Васечкин!$G$4</f>
        <v>Ранг</v>
      </c>
      <c r="CH32" s="115">
        <f>Васечкин!$G16</f>
        <v>0</v>
      </c>
      <c r="CI32" s="114" t="str">
        <f>Васечкин!$Y$4</f>
        <v>Податок з фіз.осіб</v>
      </c>
      <c r="CJ32" s="115">
        <f>Васечкин!$Y16</f>
        <v>-80.48</v>
      </c>
      <c r="CK32" s="114" t="str">
        <f>Сидоров!$F$4</f>
        <v>Оклад</v>
      </c>
      <c r="CL32" s="115">
        <f>Сидоров!$F17</f>
        <v>0</v>
      </c>
      <c r="CM32" s="114" t="str">
        <f>Сидоров!$X$4</f>
        <v>Аванс</v>
      </c>
      <c r="CN32" s="115">
        <f>Сидоров!$X17</f>
        <v>0</v>
      </c>
      <c r="CO32" s="114" t="str">
        <f>Васечкин!$F$4</f>
        <v>Оклад</v>
      </c>
      <c r="CP32" s="115">
        <f>Васечкин!$F17</f>
        <v>0</v>
      </c>
      <c r="CQ32" s="114" t="str">
        <f>Васечкин!$X$4</f>
        <v>Аванс</v>
      </c>
      <c r="CR32" s="115">
        <f>Васечкин!$X17</f>
        <v>0</v>
      </c>
    </row>
    <row r="33" spans="1:96" ht="12.75" customHeight="1">
      <c r="A33" s="114" t="str">
        <f>Сидоров!$U$4</f>
        <v>Матеріальна допомога</v>
      </c>
      <c r="B33" s="115">
        <f>Сидоров!$U6</f>
        <v>0</v>
      </c>
      <c r="C33" s="114"/>
      <c r="D33" s="115"/>
      <c r="E33" s="114" t="str">
        <f>Васечкин!$U$4</f>
        <v>Матеріальна допомога</v>
      </c>
      <c r="F33" s="115">
        <f>Васечкин!$U6</f>
        <v>0</v>
      </c>
      <c r="G33" s="114"/>
      <c r="H33" s="115"/>
      <c r="I33" s="114" t="str">
        <f>Сидоров!$S$4</f>
        <v>Відпустка </v>
      </c>
      <c r="J33" s="115">
        <f>Сидоров!$T7</f>
        <v>0</v>
      </c>
      <c r="K33" s="114"/>
      <c r="L33" s="115"/>
      <c r="M33" s="114" t="str">
        <f>Васечкин!$S$4</f>
        <v>Відпустка </v>
      </c>
      <c r="N33" s="115">
        <f>Васечкин!$T7</f>
        <v>435.28</v>
      </c>
      <c r="O33" s="114"/>
      <c r="P33" s="115"/>
      <c r="Q33" s="114" t="str">
        <f>Сидоров!$S$4</f>
        <v>Відпустка </v>
      </c>
      <c r="R33" s="115">
        <f>Сидоров!$S8</f>
        <v>0</v>
      </c>
      <c r="S33" s="114"/>
      <c r="T33" s="115"/>
      <c r="U33" s="114" t="str">
        <f>Васечкин!$S$4</f>
        <v>Відпустка </v>
      </c>
      <c r="V33" s="115">
        <f>Васечкин!$S8</f>
        <v>0</v>
      </c>
      <c r="W33" s="114"/>
      <c r="X33" s="115"/>
      <c r="Y33" s="114" t="str">
        <f>Сидоров!$Q$4</f>
        <v>Лікарняні </v>
      </c>
      <c r="Z33" s="115">
        <f>Сидоров!$R9</f>
        <v>0</v>
      </c>
      <c r="AA33" s="114"/>
      <c r="AB33" s="115"/>
      <c r="AC33" s="114" t="str">
        <f>Васечкин!$Q$4</f>
        <v>Лікарняні </v>
      </c>
      <c r="AD33" s="115">
        <f>Васечкин!$R9</f>
        <v>0</v>
      </c>
      <c r="AE33" s="114"/>
      <c r="AF33" s="115"/>
      <c r="AG33" s="114" t="str">
        <f>Сидоров!$Q$4</f>
        <v>Лікарняні </v>
      </c>
      <c r="AH33" s="115">
        <f>Сидоров!$Q10</f>
        <v>0</v>
      </c>
      <c r="AI33" s="114"/>
      <c r="AJ33" s="115"/>
      <c r="AK33" s="114" t="str">
        <f>Васечкин!$Q$4</f>
        <v>Лікарняні </v>
      </c>
      <c r="AL33" s="115">
        <f>Васечкин!$Q10</f>
        <v>0</v>
      </c>
      <c r="AM33" s="114"/>
      <c r="AN33" s="115"/>
      <c r="AO33" s="114" t="str">
        <f>Сидоров!$P$4</f>
        <v>Відрядження</v>
      </c>
      <c r="AP33" s="115">
        <f>Сидоров!$P11</f>
        <v>0</v>
      </c>
      <c r="AQ33" s="114" t="str">
        <f>Сидоров!$AH$4</f>
        <v>Міжрозрахунковий період</v>
      </c>
      <c r="AR33" s="115">
        <f>Сидоров!$AI11</f>
        <v>0</v>
      </c>
      <c r="AS33" s="114" t="str">
        <f>Васечкин!$P$4</f>
        <v>Відрядження</v>
      </c>
      <c r="AT33" s="115">
        <f>Васечкин!$P11</f>
        <v>0</v>
      </c>
      <c r="AU33" s="114" t="str">
        <f>Васечкин!$AH$4</f>
        <v>Міжрозрахунковий період</v>
      </c>
      <c r="AV33" s="115">
        <f>Васечкин!$AI11</f>
        <v>0</v>
      </c>
      <c r="AW33" s="114" t="str">
        <f>Сидоров!$O$4</f>
        <v>Індексація</v>
      </c>
      <c r="AX33" s="115">
        <f>Сидоров!$O12</f>
        <v>0</v>
      </c>
      <c r="AY33" s="114" t="str">
        <f>Сидоров!$AH$4</f>
        <v>Міжрозрахунковий період</v>
      </c>
      <c r="AZ33" s="115">
        <f>Сидоров!$AH12</f>
        <v>0</v>
      </c>
      <c r="BA33" s="114" t="str">
        <f>Васечкин!$O$4</f>
        <v>Індексація</v>
      </c>
      <c r="BB33" s="115">
        <f>Васечкин!$O12</f>
        <v>0</v>
      </c>
      <c r="BC33" s="114" t="str">
        <f>Васечкин!$AH$4</f>
        <v>Міжрозрахунковий період</v>
      </c>
      <c r="BD33" s="115">
        <f>Васечкин!$AH12</f>
        <v>0</v>
      </c>
      <c r="BE33" s="114" t="str">
        <f>Сидоров!$N$4</f>
        <v>Премія</v>
      </c>
      <c r="BF33" s="115">
        <f>Сидоров!$N13</f>
        <v>0</v>
      </c>
      <c r="BG33" s="114" t="str">
        <f>Сидоров!$AA$4</f>
        <v>Пенсійні внески</v>
      </c>
      <c r="BH33" s="115">
        <f>Сидоров!$AC13</f>
        <v>0</v>
      </c>
      <c r="BI33" s="114" t="str">
        <f>Васечкин!$N$4</f>
        <v>Премія</v>
      </c>
      <c r="BJ33" s="115">
        <f>Васечкин!$N13</f>
        <v>0</v>
      </c>
      <c r="BK33" s="114" t="str">
        <f>Васечкин!$AA$4</f>
        <v>Пенсійні внески</v>
      </c>
      <c r="BL33" s="115">
        <f>Васечкин!$AC13</f>
        <v>0</v>
      </c>
      <c r="BM33" s="114" t="str">
        <f>Сидоров!$J$4</f>
        <v>Постанова №414</v>
      </c>
      <c r="BN33" s="115">
        <f>Сидоров!$J14</f>
        <v>0</v>
      </c>
      <c r="BO33" s="114" t="str">
        <f>Сидоров!$AA$4</f>
        <v>Пенсійні внески</v>
      </c>
      <c r="BP33" s="115">
        <f>Сидоров!$AB14</f>
        <v>0</v>
      </c>
      <c r="BQ33" s="114" t="str">
        <f>Васечкин!$J$4</f>
        <v>Постанова №414</v>
      </c>
      <c r="BR33" s="115">
        <f>Васечкин!$J14</f>
        <v>0</v>
      </c>
      <c r="BS33" s="114" t="str">
        <f>Васечкин!$AA$4</f>
        <v>Пенсійні внески</v>
      </c>
      <c r="BT33" s="115">
        <f>Васечкин!$AB14</f>
        <v>0</v>
      </c>
      <c r="BU33" s="114" t="str">
        <f>Сидоров!$I$4</f>
        <v>Постанова №268</v>
      </c>
      <c r="BV33" s="115">
        <f>Сидоров!$I15</f>
        <v>0</v>
      </c>
      <c r="BW33" s="114" t="str">
        <f>Сидоров!$AA$4</f>
        <v>Пенсійні внески</v>
      </c>
      <c r="BX33" s="115">
        <f>Сидоров!$AA15</f>
        <v>0</v>
      </c>
      <c r="BY33" s="114" t="str">
        <f>Васечкин!$I$4</f>
        <v>Постанова №268</v>
      </c>
      <c r="BZ33" s="115">
        <f>Васечкин!$I15</f>
        <v>0</v>
      </c>
      <c r="CA33" s="114" t="str">
        <f>Васечкин!$AA$4</f>
        <v>Пенсійні внески</v>
      </c>
      <c r="CB33" s="115">
        <f>Васечкин!$AA15</f>
        <v>0</v>
      </c>
      <c r="CC33" s="114" t="str">
        <f>Сидоров!$H$4</f>
        <v>Вислуга</v>
      </c>
      <c r="CD33" s="115">
        <f>Сидоров!$H16</f>
        <v>0</v>
      </c>
      <c r="CE33" s="114" t="str">
        <f>Сидоров!$Y$4</f>
        <v>Податок з фіз.осіб</v>
      </c>
      <c r="CF33" s="115">
        <f>Сидоров!$Z16</f>
        <v>0</v>
      </c>
      <c r="CG33" s="114" t="str">
        <f>Васечкин!$H$4</f>
        <v>Вислуга</v>
      </c>
      <c r="CH33" s="115">
        <f>Васечкин!$H16</f>
        <v>0</v>
      </c>
      <c r="CI33" s="114" t="str">
        <f>Васечкин!$Y$4</f>
        <v>Податок з фіз.осіб</v>
      </c>
      <c r="CJ33" s="115">
        <f>Васечкин!$Z16</f>
        <v>0</v>
      </c>
      <c r="CK33" s="114" t="str">
        <f>Сидоров!$G$4</f>
        <v>Ранг</v>
      </c>
      <c r="CL33" s="115">
        <f>Сидоров!$G17</f>
        <v>0</v>
      </c>
      <c r="CM33" s="114" t="str">
        <f>Сидоров!$Y$4</f>
        <v>Податок з фіз.осіб</v>
      </c>
      <c r="CN33" s="115">
        <f>Сидоров!$Y17</f>
        <v>-80.48</v>
      </c>
      <c r="CO33" s="114" t="str">
        <f>Васечкин!$G$4</f>
        <v>Ранг</v>
      </c>
      <c r="CP33" s="115">
        <f>Васечкин!$G17</f>
        <v>0</v>
      </c>
      <c r="CQ33" s="114" t="str">
        <f>Васечкин!$Y$4</f>
        <v>Податок з фіз.осіб</v>
      </c>
      <c r="CR33" s="115">
        <f>Васечкин!$Y17</f>
        <v>-80.48</v>
      </c>
    </row>
    <row r="34" spans="1:96" ht="12.75" customHeight="1">
      <c r="A34" s="114" t="str">
        <f>Сидоров!$W$4</f>
        <v>Всього нараховано</v>
      </c>
      <c r="B34" s="115">
        <f>Сидоров!$W6</f>
        <v>2927.65</v>
      </c>
      <c r="C34" s="114" t="str">
        <f>Сидоров!$AJ$4</f>
        <v>Всього утримано</v>
      </c>
      <c r="D34" s="115">
        <f>Сидоров!$AJ6</f>
        <v>2927.65</v>
      </c>
      <c r="E34" s="114" t="str">
        <f>Васечкин!$W$4</f>
        <v>Всього нараховано</v>
      </c>
      <c r="F34" s="115">
        <f>Васечкин!$W6</f>
        <v>3207.8</v>
      </c>
      <c r="G34" s="114" t="str">
        <f>Васечкин!$AJ$4</f>
        <v>Всього утримано</v>
      </c>
      <c r="H34" s="115">
        <f>Васечкин!$AJ6</f>
        <v>3207.8</v>
      </c>
      <c r="I34" s="114" t="str">
        <f>Сидоров!$U$4</f>
        <v>Матеріальна допомога</v>
      </c>
      <c r="J34" s="115">
        <f>Сидоров!$U7</f>
        <v>0</v>
      </c>
      <c r="K34" s="114"/>
      <c r="L34" s="115"/>
      <c r="M34" s="114" t="str">
        <f>Васечкин!$U$4</f>
        <v>Матеріальна допомога</v>
      </c>
      <c r="N34" s="115">
        <f>Васечкин!$U7</f>
        <v>0</v>
      </c>
      <c r="O34" s="114"/>
      <c r="P34" s="115"/>
      <c r="Q34" s="114" t="str">
        <f>Сидоров!$S$4</f>
        <v>Відпустка </v>
      </c>
      <c r="R34" s="115">
        <f>Сидоров!$T8</f>
        <v>0</v>
      </c>
      <c r="S34" s="114"/>
      <c r="T34" s="115"/>
      <c r="U34" s="114" t="str">
        <f>Васечкин!$S$4</f>
        <v>Відпустка </v>
      </c>
      <c r="V34" s="115">
        <f>Васечкин!$T8</f>
        <v>0</v>
      </c>
      <c r="W34" s="114"/>
      <c r="X34" s="115"/>
      <c r="Y34" s="114" t="str">
        <f>Сидоров!$S$4</f>
        <v>Відпустка </v>
      </c>
      <c r="Z34" s="115">
        <f>Сидоров!$S9</f>
        <v>0</v>
      </c>
      <c r="AA34" s="114"/>
      <c r="AB34" s="115"/>
      <c r="AC34" s="114" t="str">
        <f>Васечкин!$S$4</f>
        <v>Відпустка </v>
      </c>
      <c r="AD34" s="115">
        <f>Васечкин!$S9</f>
        <v>0</v>
      </c>
      <c r="AE34" s="114"/>
      <c r="AF34" s="115"/>
      <c r="AG34" s="114" t="str">
        <f>Сидоров!$Q$4</f>
        <v>Лікарняні </v>
      </c>
      <c r="AH34" s="115">
        <f>Сидоров!$R10</f>
        <v>0</v>
      </c>
      <c r="AI34" s="114"/>
      <c r="AJ34" s="115"/>
      <c r="AK34" s="114" t="str">
        <f>Васечкин!$Q$4</f>
        <v>Лікарняні </v>
      </c>
      <c r="AL34" s="115">
        <f>Васечкин!$R10</f>
        <v>0</v>
      </c>
      <c r="AM34" s="114"/>
      <c r="AN34" s="115"/>
      <c r="AO34" s="114" t="str">
        <f>Сидоров!$Q$4</f>
        <v>Лікарняні </v>
      </c>
      <c r="AP34" s="115">
        <f>Сидоров!$Q11</f>
        <v>0</v>
      </c>
      <c r="AQ34" s="114"/>
      <c r="AR34" s="115"/>
      <c r="AS34" s="114" t="str">
        <f>Васечкин!$Q$4</f>
        <v>Лікарняні </v>
      </c>
      <c r="AT34" s="115">
        <f>Васечкин!$Q11</f>
        <v>0</v>
      </c>
      <c r="AU34" s="114"/>
      <c r="AV34" s="115"/>
      <c r="AW34" s="114" t="str">
        <f>Сидоров!$P$4</f>
        <v>Відрядження</v>
      </c>
      <c r="AX34" s="115">
        <f>Сидоров!$P12</f>
        <v>0</v>
      </c>
      <c r="AY34" s="114" t="str">
        <f>Сидоров!$AH$4</f>
        <v>Міжрозрахунковий період</v>
      </c>
      <c r="AZ34" s="115">
        <f>Сидоров!$AI12</f>
        <v>0</v>
      </c>
      <c r="BA34" s="114" t="str">
        <f>Васечкин!$P$4</f>
        <v>Відрядження</v>
      </c>
      <c r="BB34" s="115">
        <f>Васечкин!$P12</f>
        <v>0</v>
      </c>
      <c r="BC34" s="114" t="str">
        <f>Васечкин!$AH$4</f>
        <v>Міжрозрахунковий період</v>
      </c>
      <c r="BD34" s="115">
        <f>Васечкин!$AI12</f>
        <v>0</v>
      </c>
      <c r="BE34" s="114" t="str">
        <f>Сидоров!$O$4</f>
        <v>Індексація</v>
      </c>
      <c r="BF34" s="115">
        <f>Сидоров!$O13</f>
        <v>0</v>
      </c>
      <c r="BG34" s="114" t="str">
        <f>Сидоров!$AH$4</f>
        <v>Міжрозрахунковий період</v>
      </c>
      <c r="BH34" s="115">
        <f>Сидоров!$AH13</f>
        <v>0</v>
      </c>
      <c r="BI34" s="114" t="str">
        <f>Васечкин!$O$4</f>
        <v>Індексація</v>
      </c>
      <c r="BJ34" s="115">
        <f>Васечкин!$O13</f>
        <v>0</v>
      </c>
      <c r="BK34" s="114" t="str">
        <f>Васечкин!$AH$4</f>
        <v>Міжрозрахунковий період</v>
      </c>
      <c r="BL34" s="115">
        <f>Васечкин!$AH13</f>
        <v>0</v>
      </c>
      <c r="BM34" s="114" t="str">
        <f>Сидоров!$N$4</f>
        <v>Премія</v>
      </c>
      <c r="BN34" s="115">
        <f>Сидоров!$N14</f>
        <v>0</v>
      </c>
      <c r="BO34" s="114" t="str">
        <f>Сидоров!$AA$4</f>
        <v>Пенсійні внески</v>
      </c>
      <c r="BP34" s="115">
        <f>Сидоров!$AC14</f>
        <v>0</v>
      </c>
      <c r="BQ34" s="114" t="str">
        <f>Васечкин!$N$4</f>
        <v>Премія</v>
      </c>
      <c r="BR34" s="115">
        <f>Васечкин!$N14</f>
        <v>0</v>
      </c>
      <c r="BS34" s="114" t="str">
        <f>Васечкин!$AA$4</f>
        <v>Пенсійні внески</v>
      </c>
      <c r="BT34" s="115">
        <f>Васечкин!$AC14</f>
        <v>0</v>
      </c>
      <c r="BU34" s="114" t="str">
        <f>Сидоров!$J$4</f>
        <v>Постанова №414</v>
      </c>
      <c r="BV34" s="115">
        <f>Сидоров!$J15</f>
        <v>0</v>
      </c>
      <c r="BW34" s="114" t="str">
        <f>Сидоров!$AA$4</f>
        <v>Пенсійні внески</v>
      </c>
      <c r="BX34" s="115">
        <f>Сидоров!$AB15</f>
        <v>0</v>
      </c>
      <c r="BY34" s="114" t="str">
        <f>Васечкин!$J$4</f>
        <v>Постанова №414</v>
      </c>
      <c r="BZ34" s="115">
        <f>Васечкин!$J15</f>
        <v>0</v>
      </c>
      <c r="CA34" s="114" t="str">
        <f>Васечкин!$AA$4</f>
        <v>Пенсійні внески</v>
      </c>
      <c r="CB34" s="115">
        <f>Васечкин!$AB15</f>
        <v>0</v>
      </c>
      <c r="CC34" s="114" t="str">
        <f>Сидоров!$I$4</f>
        <v>Постанова №268</v>
      </c>
      <c r="CD34" s="115">
        <f>Сидоров!$I16</f>
        <v>0</v>
      </c>
      <c r="CE34" s="114" t="str">
        <f>Сидоров!$AA$4</f>
        <v>Пенсійні внески</v>
      </c>
      <c r="CF34" s="115">
        <f>Сидоров!$AA16</f>
        <v>0</v>
      </c>
      <c r="CG34" s="114" t="str">
        <f>Васечкин!$I$4</f>
        <v>Постанова №268</v>
      </c>
      <c r="CH34" s="115">
        <f>Васечкин!$I16</f>
        <v>0</v>
      </c>
      <c r="CI34" s="114" t="str">
        <f>Васечкин!$AA$4</f>
        <v>Пенсійні внески</v>
      </c>
      <c r="CJ34" s="115">
        <f>Васечкин!$AA16</f>
        <v>0</v>
      </c>
      <c r="CK34" s="114" t="str">
        <f>Сидоров!$H$4</f>
        <v>Вислуга</v>
      </c>
      <c r="CL34" s="115">
        <f>Сидоров!$H17</f>
        <v>0</v>
      </c>
      <c r="CM34" s="114" t="str">
        <f>Сидоров!$Y$4</f>
        <v>Податок з фіз.осіб</v>
      </c>
      <c r="CN34" s="115">
        <f>Сидоров!$Z17</f>
        <v>0</v>
      </c>
      <c r="CO34" s="114" t="str">
        <f>Васечкин!$H$4</f>
        <v>Вислуга</v>
      </c>
      <c r="CP34" s="115">
        <f>Васечкин!$H17</f>
        <v>0</v>
      </c>
      <c r="CQ34" s="114" t="str">
        <f>Васечкин!$Y$4</f>
        <v>Податок з фіз.осіб</v>
      </c>
      <c r="CR34" s="115">
        <f>Васечкин!$Z17</f>
        <v>0</v>
      </c>
    </row>
    <row r="35" spans="1:96" ht="12.75" customHeight="1">
      <c r="A35" s="243" t="str">
        <f>Сидоров!$D$4</f>
        <v>Залишок на початок місяця</v>
      </c>
      <c r="B35" s="244">
        <f>Сидоров!$D6</f>
        <v>0</v>
      </c>
      <c r="C35" s="243" t="str">
        <f>Сидоров!$AK$4</f>
        <v>Залишок на кінець місяця</v>
      </c>
      <c r="D35" s="244">
        <f>Сидоров!$AK6</f>
        <v>0</v>
      </c>
      <c r="E35" s="243" t="str">
        <f>Васечкин!$D$4</f>
        <v>Залишок на початок місяця</v>
      </c>
      <c r="F35" s="244">
        <f>Васечкин!$D6</f>
        <v>0</v>
      </c>
      <c r="G35" s="243" t="str">
        <f>Васечкин!$AK$4</f>
        <v>Залишок на кінець місяця</v>
      </c>
      <c r="H35" s="244">
        <f>Васечкин!$AK6</f>
        <v>0</v>
      </c>
      <c r="I35" s="114" t="str">
        <f>Сидоров!$W$4</f>
        <v>Всього нараховано</v>
      </c>
      <c r="J35" s="115">
        <f>Сидоров!$W7</f>
        <v>3051.3</v>
      </c>
      <c r="K35" s="114" t="str">
        <f>Сидоров!$AJ$4</f>
        <v>Всього утримано</v>
      </c>
      <c r="L35" s="115">
        <f>Сидоров!$AJ7</f>
        <v>2388.72</v>
      </c>
      <c r="M35" s="114" t="str">
        <f>Васечкин!$W$4</f>
        <v>Всього нараховано</v>
      </c>
      <c r="N35" s="115">
        <f>Васечкин!$W7</f>
        <v>3661.6099999999997</v>
      </c>
      <c r="O35" s="114" t="str">
        <f>Васечкин!$AJ$4</f>
        <v>Всього утримано</v>
      </c>
      <c r="P35" s="115">
        <f>Васечкин!$AJ7</f>
        <v>3511.1</v>
      </c>
      <c r="Q35" s="114" t="str">
        <f>Сидоров!$U$4</f>
        <v>Матеріальна допомога</v>
      </c>
      <c r="R35" s="115">
        <f>Сидоров!$U8</f>
        <v>0</v>
      </c>
      <c r="S35" s="114"/>
      <c r="T35" s="115"/>
      <c r="U35" s="114" t="str">
        <f>Васечкин!$U$4</f>
        <v>Матеріальна допомога</v>
      </c>
      <c r="V35" s="115">
        <f>Васечкин!$U8</f>
        <v>0</v>
      </c>
      <c r="W35" s="114"/>
      <c r="X35" s="115"/>
      <c r="Y35" s="114" t="str">
        <f>Сидоров!$S$4</f>
        <v>Відпустка </v>
      </c>
      <c r="Z35" s="115">
        <f>Сидоров!$T9</f>
        <v>0</v>
      </c>
      <c r="AA35" s="114"/>
      <c r="AB35" s="115"/>
      <c r="AC35" s="114" t="str">
        <f>Васечкин!$S$4</f>
        <v>Відпустка </v>
      </c>
      <c r="AD35" s="115">
        <f>Васечкин!$T9</f>
        <v>0</v>
      </c>
      <c r="AE35" s="114"/>
      <c r="AF35" s="115"/>
      <c r="AG35" s="114" t="str">
        <f>Сидоров!$S$4</f>
        <v>Відпустка </v>
      </c>
      <c r="AH35" s="115">
        <f>Сидоров!$S10</f>
        <v>0</v>
      </c>
      <c r="AI35" s="114"/>
      <c r="AJ35" s="115"/>
      <c r="AK35" s="114" t="str">
        <f>Васечкин!$S$4</f>
        <v>Відпустка </v>
      </c>
      <c r="AL35" s="115">
        <f>Васечкин!$S10</f>
        <v>0</v>
      </c>
      <c r="AM35" s="114"/>
      <c r="AN35" s="115"/>
      <c r="AO35" s="114" t="str">
        <f>Сидоров!$Q$4</f>
        <v>Лікарняні </v>
      </c>
      <c r="AP35" s="115">
        <f>Сидоров!$R11</f>
        <v>0</v>
      </c>
      <c r="AQ35" s="114"/>
      <c r="AR35" s="115"/>
      <c r="AS35" s="114" t="str">
        <f>Васечкин!$Q$4</f>
        <v>Лікарняні </v>
      </c>
      <c r="AT35" s="115">
        <f>Васечкин!$R11</f>
        <v>0</v>
      </c>
      <c r="AU35" s="114"/>
      <c r="AV35" s="115"/>
      <c r="AW35" s="114" t="str">
        <f>Сидоров!$Q$4</f>
        <v>Лікарняні </v>
      </c>
      <c r="AX35" s="115">
        <f>Сидоров!$Q12</f>
        <v>0</v>
      </c>
      <c r="AY35" s="114"/>
      <c r="AZ35" s="115"/>
      <c r="BA35" s="114" t="str">
        <f>Васечкин!$Q$4</f>
        <v>Лікарняні </v>
      </c>
      <c r="BB35" s="115">
        <f>Васечкин!$Q12</f>
        <v>0</v>
      </c>
      <c r="BC35" s="114"/>
      <c r="BD35" s="115"/>
      <c r="BE35" s="114" t="str">
        <f>Сидоров!$P$4</f>
        <v>Відрядження</v>
      </c>
      <c r="BF35" s="115">
        <f>Сидоров!$P13</f>
        <v>0</v>
      </c>
      <c r="BG35" s="114" t="str">
        <f>Сидоров!$AH$4</f>
        <v>Міжрозрахунковий період</v>
      </c>
      <c r="BH35" s="115">
        <f>Сидоров!$AI13</f>
        <v>0</v>
      </c>
      <c r="BI35" s="114" t="str">
        <f>Васечкин!$P$4</f>
        <v>Відрядження</v>
      </c>
      <c r="BJ35" s="115">
        <f>Васечкин!$P13</f>
        <v>0</v>
      </c>
      <c r="BK35" s="114" t="str">
        <f>Васечкин!$AH$4</f>
        <v>Міжрозрахунковий період</v>
      </c>
      <c r="BL35" s="115">
        <f>Васечкин!$AI13</f>
        <v>0</v>
      </c>
      <c r="BM35" s="114" t="str">
        <f>Сидоров!$O$4</f>
        <v>Індексація</v>
      </c>
      <c r="BN35" s="115">
        <f>Сидоров!$O14</f>
        <v>0</v>
      </c>
      <c r="BO35" s="114" t="str">
        <f>Сидоров!$AH$4</f>
        <v>Міжрозрахунковий період</v>
      </c>
      <c r="BP35" s="115">
        <f>Сидоров!$AH14</f>
        <v>0</v>
      </c>
      <c r="BQ35" s="114" t="str">
        <f>Васечкин!$O$4</f>
        <v>Індексація</v>
      </c>
      <c r="BR35" s="115">
        <f>Васечкин!$O14</f>
        <v>0</v>
      </c>
      <c r="BS35" s="114" t="str">
        <f>Васечкин!$AH$4</f>
        <v>Міжрозрахунковий період</v>
      </c>
      <c r="BT35" s="115">
        <f>Васечкин!$AH14</f>
        <v>0</v>
      </c>
      <c r="BU35" s="114" t="str">
        <f>Сидоров!$N$4</f>
        <v>Премія</v>
      </c>
      <c r="BV35" s="115">
        <f>Сидоров!$N15</f>
        <v>0</v>
      </c>
      <c r="BW35" s="114" t="str">
        <f>Сидоров!$AA$4</f>
        <v>Пенсійні внески</v>
      </c>
      <c r="BX35" s="115">
        <f>Сидоров!$AC15</f>
        <v>0</v>
      </c>
      <c r="BY35" s="114" t="str">
        <f>Васечкин!$N$4</f>
        <v>Премія</v>
      </c>
      <c r="BZ35" s="115">
        <f>Васечкин!$N15</f>
        <v>0</v>
      </c>
      <c r="CA35" s="114" t="str">
        <f>Васечкин!$AA$4</f>
        <v>Пенсійні внески</v>
      </c>
      <c r="CB35" s="115">
        <f>Васечкин!$AC15</f>
        <v>0</v>
      </c>
      <c r="CC35" s="114" t="str">
        <f>Сидоров!$J$4</f>
        <v>Постанова №414</v>
      </c>
      <c r="CD35" s="115">
        <f>Сидоров!$J16</f>
        <v>0</v>
      </c>
      <c r="CE35" s="114" t="str">
        <f>Сидоров!$AA$4</f>
        <v>Пенсійні внески</v>
      </c>
      <c r="CF35" s="115">
        <f>Сидоров!$AB16</f>
        <v>0</v>
      </c>
      <c r="CG35" s="114" t="str">
        <f>Васечкин!$J$4</f>
        <v>Постанова №414</v>
      </c>
      <c r="CH35" s="115">
        <f>Васечкин!$J16</f>
        <v>0</v>
      </c>
      <c r="CI35" s="114" t="str">
        <f>Васечкин!$AA$4</f>
        <v>Пенсійні внески</v>
      </c>
      <c r="CJ35" s="115">
        <f>Васечкин!$AB16</f>
        <v>0</v>
      </c>
      <c r="CK35" s="114" t="str">
        <f>Сидоров!$I$4</f>
        <v>Постанова №268</v>
      </c>
      <c r="CL35" s="115">
        <f>Сидоров!$I17</f>
        <v>0</v>
      </c>
      <c r="CM35" s="114" t="str">
        <f>Сидоров!$AA$4</f>
        <v>Пенсійні внески</v>
      </c>
      <c r="CN35" s="115">
        <f>Сидоров!$AA17</f>
        <v>0</v>
      </c>
      <c r="CO35" s="114" t="str">
        <f>Васечкин!$I$4</f>
        <v>Постанова №268</v>
      </c>
      <c r="CP35" s="115">
        <f>Васечкин!$I17</f>
        <v>0</v>
      </c>
      <c r="CQ35" s="114" t="str">
        <f>Васечкин!$AA$4</f>
        <v>Пенсійні внески</v>
      </c>
      <c r="CR35" s="115">
        <f>Васечкин!$AA17</f>
        <v>0</v>
      </c>
    </row>
    <row r="36" spans="1:96" ht="12.75" customHeight="1">
      <c r="A36" s="243" t="str">
        <f>Сидоров!$D$4</f>
        <v>Залишок на початок місяця</v>
      </c>
      <c r="B36" s="244">
        <f>Сидоров!$E6</f>
        <v>0</v>
      </c>
      <c r="C36" s="243" t="str">
        <f>Сидоров!$AK$4</f>
        <v>Залишок на кінець місяця</v>
      </c>
      <c r="D36" s="244">
        <f>Сидоров!$AL6</f>
        <v>0</v>
      </c>
      <c r="E36" s="243" t="str">
        <f>Васечкин!$D$4</f>
        <v>Залишок на початок місяця</v>
      </c>
      <c r="F36" s="244">
        <f>Васечкин!$E6</f>
        <v>0</v>
      </c>
      <c r="G36" s="243" t="str">
        <f>Васечкин!$AK$4</f>
        <v>Залишок на кінець місяця</v>
      </c>
      <c r="H36" s="244">
        <f>Васечкин!$AL6</f>
        <v>0</v>
      </c>
      <c r="I36" s="243" t="str">
        <f>Сидоров!$D$4</f>
        <v>Залишок на початок місяця</v>
      </c>
      <c r="J36" s="244">
        <f>Сидоров!$D7</f>
        <v>0</v>
      </c>
      <c r="K36" s="243" t="str">
        <f>Сидоров!$AK$4</f>
        <v>Залишок на кінець місяця</v>
      </c>
      <c r="L36" s="244">
        <f>Сидоров!$AK7</f>
        <v>662.5800000000004</v>
      </c>
      <c r="M36" s="243" t="str">
        <f>Васечкин!$D$4</f>
        <v>Залишок на початок місяця</v>
      </c>
      <c r="N36" s="244">
        <f>Васечкин!$D7</f>
        <v>0</v>
      </c>
      <c r="O36" s="243" t="str">
        <f>Васечкин!$AK$4</f>
        <v>Залишок на кінець місяця</v>
      </c>
      <c r="P36" s="244">
        <f>Васечкин!$AK7</f>
        <v>150.50999999999965</v>
      </c>
      <c r="Q36" s="114" t="str">
        <f>Сидоров!$W$4</f>
        <v>Всього нараховано</v>
      </c>
      <c r="R36" s="115">
        <f>Сидоров!$W8</f>
        <v>2863</v>
      </c>
      <c r="S36" s="114" t="str">
        <f>Сидоров!$AJ$4</f>
        <v>Всього утримано</v>
      </c>
      <c r="T36" s="115">
        <f>Сидоров!$AJ8</f>
        <v>2240.47</v>
      </c>
      <c r="U36" s="114" t="str">
        <f>Васечкин!$W$4</f>
        <v>Всього нараховано</v>
      </c>
      <c r="V36" s="115">
        <f>Васечкин!$W8</f>
        <v>2699.4</v>
      </c>
      <c r="W36" s="114" t="str">
        <f>Васечкин!$AJ$4</f>
        <v>Всього утримано</v>
      </c>
      <c r="X36" s="115">
        <f>Васечкин!$AJ8</f>
        <v>695.38</v>
      </c>
      <c r="Y36" s="114" t="str">
        <f>Сидоров!$U$4</f>
        <v>Матеріальна допомога</v>
      </c>
      <c r="Z36" s="115">
        <f>Сидоров!$U9</f>
        <v>0</v>
      </c>
      <c r="AA36" s="114"/>
      <c r="AB36" s="115"/>
      <c r="AC36" s="114" t="str">
        <f>Васечкин!$U$4</f>
        <v>Матеріальна допомога</v>
      </c>
      <c r="AD36" s="115">
        <f>Васечкин!$U9</f>
        <v>0</v>
      </c>
      <c r="AE36" s="114"/>
      <c r="AF36" s="115"/>
      <c r="AG36" s="114" t="str">
        <f>Сидоров!$S$4</f>
        <v>Відпустка </v>
      </c>
      <c r="AH36" s="115">
        <f>Сидоров!$T10</f>
        <v>0</v>
      </c>
      <c r="AI36" s="114"/>
      <c r="AJ36" s="115"/>
      <c r="AK36" s="114" t="str">
        <f>Васечкин!$S$4</f>
        <v>Відпустка </v>
      </c>
      <c r="AL36" s="115">
        <f>Васечкин!$T10</f>
        <v>0</v>
      </c>
      <c r="AM36" s="114"/>
      <c r="AN36" s="115"/>
      <c r="AO36" s="114" t="str">
        <f>Сидоров!$S$4</f>
        <v>Відпустка </v>
      </c>
      <c r="AP36" s="115">
        <f>Сидоров!$S11</f>
        <v>0</v>
      </c>
      <c r="AQ36" s="114"/>
      <c r="AR36" s="115"/>
      <c r="AS36" s="114" t="str">
        <f>Васечкин!$S$4</f>
        <v>Відпустка </v>
      </c>
      <c r="AT36" s="115">
        <f>Васечкин!$S11</f>
        <v>0</v>
      </c>
      <c r="AU36" s="114"/>
      <c r="AV36" s="115"/>
      <c r="AW36" s="114" t="str">
        <f>Сидоров!$Q$4</f>
        <v>Лікарняні </v>
      </c>
      <c r="AX36" s="115">
        <f>Сидоров!$R12</f>
        <v>0</v>
      </c>
      <c r="AY36" s="114"/>
      <c r="AZ36" s="115"/>
      <c r="BA36" s="114" t="str">
        <f>Васечкин!$Q$4</f>
        <v>Лікарняні </v>
      </c>
      <c r="BB36" s="115">
        <f>Васечкин!$R12</f>
        <v>0</v>
      </c>
      <c r="BC36" s="114"/>
      <c r="BD36" s="115"/>
      <c r="BE36" s="114" t="str">
        <f>Сидоров!$Q$4</f>
        <v>Лікарняні </v>
      </c>
      <c r="BF36" s="115">
        <f>Сидоров!$Q13</f>
        <v>0</v>
      </c>
      <c r="BG36" s="114"/>
      <c r="BH36" s="115"/>
      <c r="BI36" s="114" t="str">
        <f>Васечкин!$Q$4</f>
        <v>Лікарняні </v>
      </c>
      <c r="BJ36" s="115">
        <f>Васечкин!$Q13</f>
        <v>0</v>
      </c>
      <c r="BK36" s="114"/>
      <c r="BL36" s="115"/>
      <c r="BM36" s="114" t="str">
        <f>Сидоров!$P$4</f>
        <v>Відрядження</v>
      </c>
      <c r="BN36" s="115">
        <f>Сидоров!$P14</f>
        <v>0</v>
      </c>
      <c r="BO36" s="114" t="str">
        <f>Сидоров!$AH$4</f>
        <v>Міжрозрахунковий період</v>
      </c>
      <c r="BP36" s="115">
        <f>Сидоров!$AI14</f>
        <v>0</v>
      </c>
      <c r="BQ36" s="114" t="str">
        <f>Васечкин!$P$4</f>
        <v>Відрядження</v>
      </c>
      <c r="BR36" s="115">
        <f>Васечкин!$P14</f>
        <v>0</v>
      </c>
      <c r="BS36" s="114" t="str">
        <f>Васечкин!$AH$4</f>
        <v>Міжрозрахунковий період</v>
      </c>
      <c r="BT36" s="115">
        <f>Васечкин!$AI14</f>
        <v>0</v>
      </c>
      <c r="BU36" s="114" t="str">
        <f>Сидоров!$O$4</f>
        <v>Індексація</v>
      </c>
      <c r="BV36" s="115">
        <f>Сидоров!$O15</f>
        <v>0</v>
      </c>
      <c r="BW36" s="114" t="str">
        <f>Сидоров!$AH$4</f>
        <v>Міжрозрахунковий період</v>
      </c>
      <c r="BX36" s="115">
        <f>Сидоров!$AH15</f>
        <v>0</v>
      </c>
      <c r="BY36" s="114" t="str">
        <f>Васечкин!$O$4</f>
        <v>Індексація</v>
      </c>
      <c r="BZ36" s="115">
        <f>Васечкин!$O15</f>
        <v>0</v>
      </c>
      <c r="CA36" s="114" t="str">
        <f>Васечкин!$AH$4</f>
        <v>Міжрозрахунковий період</v>
      </c>
      <c r="CB36" s="115">
        <f>Васечкин!$AH15</f>
        <v>0</v>
      </c>
      <c r="CC36" s="114" t="str">
        <f>Сидоров!$N$4</f>
        <v>Премія</v>
      </c>
      <c r="CD36" s="115">
        <f>Сидоров!$N16</f>
        <v>0</v>
      </c>
      <c r="CE36" s="114" t="str">
        <f>Сидоров!$AA$4</f>
        <v>Пенсійні внески</v>
      </c>
      <c r="CF36" s="115">
        <f>Сидоров!$AC16</f>
        <v>0</v>
      </c>
      <c r="CG36" s="114" t="str">
        <f>Васечкин!$N$4</f>
        <v>Премія</v>
      </c>
      <c r="CH36" s="115">
        <f>Васечкин!$N16</f>
        <v>0</v>
      </c>
      <c r="CI36" s="114" t="str">
        <f>Васечкин!$AA$4</f>
        <v>Пенсійні внески</v>
      </c>
      <c r="CJ36" s="115">
        <f>Васечкин!$AC16</f>
        <v>0</v>
      </c>
      <c r="CK36" s="114" t="str">
        <f>Сидоров!$J$4</f>
        <v>Постанова №414</v>
      </c>
      <c r="CL36" s="115">
        <f>Сидоров!$J17</f>
        <v>0</v>
      </c>
      <c r="CM36" s="114" t="str">
        <f>Сидоров!$AA$4</f>
        <v>Пенсійні внески</v>
      </c>
      <c r="CN36" s="115">
        <f>Сидоров!$AB17</f>
        <v>0</v>
      </c>
      <c r="CO36" s="114" t="str">
        <f>Васечкин!$J$4</f>
        <v>Постанова №414</v>
      </c>
      <c r="CP36" s="115">
        <f>Васечкин!$J17</f>
        <v>0</v>
      </c>
      <c r="CQ36" s="114" t="str">
        <f>Васечкин!$AA$4</f>
        <v>Пенсійні внески</v>
      </c>
      <c r="CR36" s="115">
        <f>Васечкин!$AB17</f>
        <v>0</v>
      </c>
    </row>
    <row r="37" spans="9:96" ht="12.75" customHeight="1">
      <c r="I37" s="243" t="str">
        <f>Сидоров!$D$4</f>
        <v>Залишок на початок місяця</v>
      </c>
      <c r="J37" s="244">
        <f>Сидоров!$E7</f>
        <v>0</v>
      </c>
      <c r="K37" s="243" t="str">
        <f>Сидоров!$AK$4</f>
        <v>Залишок на кінець місяця</v>
      </c>
      <c r="L37" s="244">
        <f>Сидоров!$AL7</f>
        <v>0</v>
      </c>
      <c r="M37" s="243" t="str">
        <f>Васечкин!$D$4</f>
        <v>Залишок на початок місяця</v>
      </c>
      <c r="N37" s="244">
        <f>Васечкин!$E7</f>
        <v>0</v>
      </c>
      <c r="O37" s="243" t="str">
        <f>Васечкин!$AK$4</f>
        <v>Залишок на кінець місяця</v>
      </c>
      <c r="P37" s="244">
        <f>Васечкин!$AL7</f>
        <v>0</v>
      </c>
      <c r="Q37" s="243" t="str">
        <f>Сидоров!$D$4</f>
        <v>Залишок на початок місяця</v>
      </c>
      <c r="R37" s="244">
        <f>Сидоров!$D8</f>
        <v>662.5800000000004</v>
      </c>
      <c r="S37" s="243" t="str">
        <f>Сидоров!$AK$4</f>
        <v>Залишок на кінець місяця</v>
      </c>
      <c r="T37" s="244">
        <f>Сидоров!$AK8</f>
        <v>1285.1100000000006</v>
      </c>
      <c r="U37" s="243" t="str">
        <f>Васечкин!$D$4</f>
        <v>Залишок на початок місяця</v>
      </c>
      <c r="V37" s="244">
        <f>Васечкин!$D8</f>
        <v>150.50999999999965</v>
      </c>
      <c r="W37" s="243" t="str">
        <f>Васечкин!$AK$4</f>
        <v>Залишок на кінець місяця</v>
      </c>
      <c r="X37" s="244">
        <f>Васечкин!$AK8</f>
        <v>2154.5299999999997</v>
      </c>
      <c r="Y37" s="114" t="str">
        <f>Сидоров!$W$4</f>
        <v>Всього нараховано</v>
      </c>
      <c r="Z37" s="115">
        <f>Сидоров!$W9</f>
        <v>0</v>
      </c>
      <c r="AA37" s="114" t="str">
        <f>Сидоров!$AJ$4</f>
        <v>Всього утримано</v>
      </c>
      <c r="AB37" s="115">
        <f>Сидоров!$AJ9</f>
        <v>-80.48</v>
      </c>
      <c r="AC37" s="114" t="str">
        <f>Васечкин!$W$4</f>
        <v>Всього нараховано</v>
      </c>
      <c r="AD37" s="115">
        <f>Васечкин!$W9</f>
        <v>0</v>
      </c>
      <c r="AE37" s="114" t="str">
        <f>Васечкин!$AJ$4</f>
        <v>Всього утримано</v>
      </c>
      <c r="AF37" s="115">
        <f>Васечкин!$AJ9</f>
        <v>-80.48</v>
      </c>
      <c r="AG37" s="114" t="str">
        <f>Сидоров!$U$4</f>
        <v>Матеріальна допомога</v>
      </c>
      <c r="AH37" s="115">
        <f>Сидоров!$U10</f>
        <v>0</v>
      </c>
      <c r="AI37" s="114"/>
      <c r="AJ37" s="115"/>
      <c r="AK37" s="114" t="str">
        <f>Васечкин!$U$4</f>
        <v>Матеріальна допомога</v>
      </c>
      <c r="AL37" s="115">
        <f>Васечкин!$U10</f>
        <v>0</v>
      </c>
      <c r="AM37" s="114"/>
      <c r="AN37" s="115"/>
      <c r="AO37" s="114" t="str">
        <f>Сидоров!$S$4</f>
        <v>Відпустка </v>
      </c>
      <c r="AP37" s="115">
        <f>Сидоров!$T11</f>
        <v>0</v>
      </c>
      <c r="AQ37" s="114"/>
      <c r="AR37" s="115"/>
      <c r="AS37" s="114" t="str">
        <f>Васечкин!$S$4</f>
        <v>Відпустка </v>
      </c>
      <c r="AT37" s="115">
        <f>Васечкин!$T11</f>
        <v>0</v>
      </c>
      <c r="AU37" s="114"/>
      <c r="AV37" s="115"/>
      <c r="AW37" s="114" t="str">
        <f>Сидоров!$S$4</f>
        <v>Відпустка </v>
      </c>
      <c r="AX37" s="115">
        <f>Сидоров!$S12</f>
        <v>0</v>
      </c>
      <c r="AY37" s="114"/>
      <c r="AZ37" s="115"/>
      <c r="BA37" s="114" t="str">
        <f>Васечкин!$S$4</f>
        <v>Відпустка </v>
      </c>
      <c r="BB37" s="115">
        <f>Васечкин!$S12</f>
        <v>0</v>
      </c>
      <c r="BC37" s="114"/>
      <c r="BD37" s="115"/>
      <c r="BE37" s="114" t="str">
        <f>Сидоров!$Q$4</f>
        <v>Лікарняні </v>
      </c>
      <c r="BF37" s="115">
        <f>Сидоров!$R13</f>
        <v>0</v>
      </c>
      <c r="BG37" s="114"/>
      <c r="BH37" s="115"/>
      <c r="BI37" s="114" t="str">
        <f>Васечкин!$Q$4</f>
        <v>Лікарняні </v>
      </c>
      <c r="BJ37" s="115">
        <f>Васечкин!$R13</f>
        <v>0</v>
      </c>
      <c r="BK37" s="114"/>
      <c r="BL37" s="115"/>
      <c r="BM37" s="114" t="str">
        <f>Сидоров!$Q$4</f>
        <v>Лікарняні </v>
      </c>
      <c r="BN37" s="115">
        <f>Сидоров!$Q14</f>
        <v>0</v>
      </c>
      <c r="BO37" s="114"/>
      <c r="BP37" s="115"/>
      <c r="BQ37" s="114" t="str">
        <f>Васечкин!$Q$4</f>
        <v>Лікарняні </v>
      </c>
      <c r="BR37" s="115">
        <f>Васечкин!$Q14</f>
        <v>0</v>
      </c>
      <c r="BS37" s="114"/>
      <c r="BT37" s="115"/>
      <c r="BU37" s="114" t="str">
        <f>Сидоров!$P$4</f>
        <v>Відрядження</v>
      </c>
      <c r="BV37" s="115">
        <f>Сидоров!$P15</f>
        <v>0</v>
      </c>
      <c r="BW37" s="114" t="str">
        <f>Сидоров!$AH$4</f>
        <v>Міжрозрахунковий період</v>
      </c>
      <c r="BX37" s="115">
        <f>Сидоров!$AI15</f>
        <v>0</v>
      </c>
      <c r="BY37" s="114" t="str">
        <f>Васечкин!$P$4</f>
        <v>Відрядження</v>
      </c>
      <c r="BZ37" s="115">
        <f>Васечкин!$P15</f>
        <v>0</v>
      </c>
      <c r="CA37" s="114" t="str">
        <f>Васечкин!$AH$4</f>
        <v>Міжрозрахунковий період</v>
      </c>
      <c r="CB37" s="115">
        <f>Васечкин!$AI15</f>
        <v>0</v>
      </c>
      <c r="CC37" s="114" t="str">
        <f>Сидоров!$O$4</f>
        <v>Індексація</v>
      </c>
      <c r="CD37" s="115">
        <f>Сидоров!$O16</f>
        <v>0</v>
      </c>
      <c r="CE37" s="114" t="str">
        <f>Сидоров!$AH$4</f>
        <v>Міжрозрахунковий період</v>
      </c>
      <c r="CF37" s="115">
        <f>Сидоров!$AH16</f>
        <v>0</v>
      </c>
      <c r="CG37" s="114" t="str">
        <f>Васечкин!$O$4</f>
        <v>Індексація</v>
      </c>
      <c r="CH37" s="115">
        <f>Васечкин!$O16</f>
        <v>0</v>
      </c>
      <c r="CI37" s="114" t="str">
        <f>Васечкин!$AH$4</f>
        <v>Міжрозрахунковий період</v>
      </c>
      <c r="CJ37" s="115">
        <f>Васечкин!$AH16</f>
        <v>0</v>
      </c>
      <c r="CK37" s="114" t="str">
        <f>Сидоров!$N$4</f>
        <v>Премія</v>
      </c>
      <c r="CL37" s="115">
        <f>Сидоров!$N17</f>
        <v>0</v>
      </c>
      <c r="CM37" s="114" t="str">
        <f>Сидоров!$AA$4</f>
        <v>Пенсійні внески</v>
      </c>
      <c r="CN37" s="115">
        <f>Сидоров!$AC17</f>
        <v>0</v>
      </c>
      <c r="CO37" s="114" t="str">
        <f>Васечкин!$N$4</f>
        <v>Премія</v>
      </c>
      <c r="CP37" s="115">
        <f>Васечкин!$N17</f>
        <v>0</v>
      </c>
      <c r="CQ37" s="114" t="str">
        <f>Васечкин!$AA$4</f>
        <v>Пенсійні внески</v>
      </c>
      <c r="CR37" s="115">
        <f>Васечкин!$AC17</f>
        <v>0</v>
      </c>
    </row>
    <row r="38" spans="17:96" ht="12.75" customHeight="1">
      <c r="Q38" s="243" t="str">
        <f>Сидоров!$D$4</f>
        <v>Залишок на початок місяця</v>
      </c>
      <c r="R38" s="244">
        <f>Сидоров!$E8</f>
        <v>0</v>
      </c>
      <c r="S38" s="243" t="str">
        <f>Сидоров!$AK$4</f>
        <v>Залишок на кінець місяця</v>
      </c>
      <c r="T38" s="244">
        <f>Сидоров!$AL8</f>
        <v>0</v>
      </c>
      <c r="U38" s="243" t="str">
        <f>Васечкин!$D$4</f>
        <v>Залишок на початок місяця</v>
      </c>
      <c r="V38" s="244">
        <f>Васечкин!$E8</f>
        <v>0</v>
      </c>
      <c r="W38" s="243" t="str">
        <f>Васечкин!$AK$4</f>
        <v>Залишок на кінець місяця</v>
      </c>
      <c r="X38" s="244">
        <f>Васечкин!$AL8</f>
        <v>0</v>
      </c>
      <c r="Y38" s="243" t="str">
        <f>Сидоров!$D$4</f>
        <v>Залишок на початок місяця</v>
      </c>
      <c r="Z38" s="244">
        <f>Сидоров!$D9</f>
        <v>1285.1100000000006</v>
      </c>
      <c r="AA38" s="243" t="str">
        <f>Сидоров!$AK$4</f>
        <v>Залишок на кінець місяця</v>
      </c>
      <c r="AB38" s="244">
        <f>Сидоров!$AK9</f>
        <v>1365.5900000000006</v>
      </c>
      <c r="AC38" s="243" t="str">
        <f>Васечкин!$D$4</f>
        <v>Залишок на початок місяця</v>
      </c>
      <c r="AD38" s="244">
        <f>Васечкин!$D9</f>
        <v>2154.5299999999997</v>
      </c>
      <c r="AE38" s="243" t="str">
        <f>Васечкин!$AK$4</f>
        <v>Залишок на кінець місяця</v>
      </c>
      <c r="AF38" s="244">
        <f>Васечкин!$AK9</f>
        <v>2235.0099999999998</v>
      </c>
      <c r="AG38" s="114" t="str">
        <f>Сидоров!$W$4</f>
        <v>Всього нараховано</v>
      </c>
      <c r="AH38" s="115">
        <f>Сидоров!$W10</f>
        <v>0</v>
      </c>
      <c r="AI38" s="114" t="str">
        <f>Сидоров!$AJ$4</f>
        <v>Всього утримано</v>
      </c>
      <c r="AJ38" s="115">
        <f>Сидоров!$AJ10</f>
        <v>-80.48</v>
      </c>
      <c r="AK38" s="114" t="str">
        <f>Васечкин!$W$4</f>
        <v>Всього нараховано</v>
      </c>
      <c r="AL38" s="115">
        <f>Васечкин!$W10</f>
        <v>0</v>
      </c>
      <c r="AM38" s="114" t="str">
        <f>Васечкин!$AJ$4</f>
        <v>Всього утримано</v>
      </c>
      <c r="AN38" s="115">
        <f>Васечкин!$AJ10</f>
        <v>-80.48</v>
      </c>
      <c r="AO38" s="114" t="str">
        <f>Сидоров!$U$4</f>
        <v>Матеріальна допомога</v>
      </c>
      <c r="AP38" s="115">
        <f>Сидоров!$U11</f>
        <v>0</v>
      </c>
      <c r="AQ38" s="114"/>
      <c r="AR38" s="115"/>
      <c r="AS38" s="114" t="str">
        <f>Васечкин!$U$4</f>
        <v>Матеріальна допомога</v>
      </c>
      <c r="AT38" s="115">
        <f>Васечкин!$U11</f>
        <v>0</v>
      </c>
      <c r="AU38" s="114"/>
      <c r="AV38" s="115"/>
      <c r="AW38" s="114" t="str">
        <f>Сидоров!$S$4</f>
        <v>Відпустка </v>
      </c>
      <c r="AX38" s="115">
        <f>Сидоров!$T12</f>
        <v>0</v>
      </c>
      <c r="AY38" s="114"/>
      <c r="AZ38" s="115"/>
      <c r="BA38" s="114" t="str">
        <f>Васечкин!$S$4</f>
        <v>Відпустка </v>
      </c>
      <c r="BB38" s="115">
        <f>Васечкин!$T12</f>
        <v>0</v>
      </c>
      <c r="BC38" s="114"/>
      <c r="BD38" s="115"/>
      <c r="BE38" s="114" t="str">
        <f>Сидоров!$S$4</f>
        <v>Відпустка </v>
      </c>
      <c r="BF38" s="115">
        <f>Сидоров!$S13</f>
        <v>0</v>
      </c>
      <c r="BG38" s="114"/>
      <c r="BH38" s="115"/>
      <c r="BI38" s="114" t="str">
        <f>Васечкин!$S$4</f>
        <v>Відпустка </v>
      </c>
      <c r="BJ38" s="115">
        <f>Васечкин!$S13</f>
        <v>0</v>
      </c>
      <c r="BK38" s="114"/>
      <c r="BL38" s="115"/>
      <c r="BM38" s="114" t="str">
        <f>Сидоров!$Q$4</f>
        <v>Лікарняні </v>
      </c>
      <c r="BN38" s="115">
        <f>Сидоров!$R14</f>
        <v>0</v>
      </c>
      <c r="BO38" s="114"/>
      <c r="BP38" s="115"/>
      <c r="BQ38" s="114" t="str">
        <f>Васечкин!$Q$4</f>
        <v>Лікарняні </v>
      </c>
      <c r="BR38" s="115">
        <f>Васечкин!$R14</f>
        <v>0</v>
      </c>
      <c r="BS38" s="114"/>
      <c r="BT38" s="115"/>
      <c r="BU38" s="114" t="str">
        <f>Сидоров!$Q$4</f>
        <v>Лікарняні </v>
      </c>
      <c r="BV38" s="115">
        <f>Сидоров!$Q15</f>
        <v>0</v>
      </c>
      <c r="BW38" s="114"/>
      <c r="BX38" s="115"/>
      <c r="BY38" s="114" t="str">
        <f>Васечкин!$Q$4</f>
        <v>Лікарняні </v>
      </c>
      <c r="BZ38" s="115">
        <f>Васечкин!$Q15</f>
        <v>0</v>
      </c>
      <c r="CA38" s="114"/>
      <c r="CB38" s="115"/>
      <c r="CC38" s="114" t="str">
        <f>Сидоров!$P$4</f>
        <v>Відрядження</v>
      </c>
      <c r="CD38" s="115">
        <f>Сидоров!$P16</f>
        <v>0</v>
      </c>
      <c r="CE38" s="114" t="str">
        <f>Сидоров!$AH$4</f>
        <v>Міжрозрахунковий період</v>
      </c>
      <c r="CF38" s="115">
        <f>Сидоров!$AI16</f>
        <v>0</v>
      </c>
      <c r="CG38" s="114" t="str">
        <f>Васечкин!$P$4</f>
        <v>Відрядження</v>
      </c>
      <c r="CH38" s="115">
        <f>Васечкин!$P16</f>
        <v>0</v>
      </c>
      <c r="CI38" s="114" t="str">
        <f>Васечкин!$AH$4</f>
        <v>Міжрозрахунковий період</v>
      </c>
      <c r="CJ38" s="115">
        <f>Васечкин!$AI16</f>
        <v>0</v>
      </c>
      <c r="CK38" s="114" t="str">
        <f>Сидоров!$O$4</f>
        <v>Індексація</v>
      </c>
      <c r="CL38" s="115">
        <f>Сидоров!$O17</f>
        <v>0</v>
      </c>
      <c r="CM38" s="114" t="str">
        <f>Сидоров!$AH$4</f>
        <v>Міжрозрахунковий період</v>
      </c>
      <c r="CN38" s="115">
        <f>Сидоров!$AH17</f>
        <v>0</v>
      </c>
      <c r="CO38" s="114" t="str">
        <f>Васечкин!$O$4</f>
        <v>Індексація</v>
      </c>
      <c r="CP38" s="115">
        <f>Васечкин!$O17</f>
        <v>0</v>
      </c>
      <c r="CQ38" s="114" t="str">
        <f>Васечкин!$AH$4</f>
        <v>Міжрозрахунковий період</v>
      </c>
      <c r="CR38" s="115">
        <f>Васечкин!$AH17</f>
        <v>0</v>
      </c>
    </row>
    <row r="39" spans="25:96" ht="12.75" customHeight="1">
      <c r="Y39" s="243" t="str">
        <f>Сидоров!$D$4</f>
        <v>Залишок на початок місяця</v>
      </c>
      <c r="Z39" s="244">
        <f>Сидоров!$E9</f>
        <v>0</v>
      </c>
      <c r="AA39" s="243" t="str">
        <f>Сидоров!$AK$4</f>
        <v>Залишок на кінець місяця</v>
      </c>
      <c r="AB39" s="244">
        <f>Сидоров!$AL9</f>
        <v>0</v>
      </c>
      <c r="AC39" s="243" t="str">
        <f>Васечкин!$D$4</f>
        <v>Залишок на початок місяця</v>
      </c>
      <c r="AD39" s="244">
        <f>Васечкин!$E9</f>
        <v>0</v>
      </c>
      <c r="AE39" s="243" t="str">
        <f>Васечкин!$AK$4</f>
        <v>Залишок на кінець місяця</v>
      </c>
      <c r="AF39" s="244">
        <f>Васечкин!$AL9</f>
        <v>0</v>
      </c>
      <c r="AG39" s="243" t="str">
        <f>Сидоров!$D$4</f>
        <v>Залишок на початок місяця</v>
      </c>
      <c r="AH39" s="244">
        <f>Сидоров!$D10</f>
        <v>1365.5900000000006</v>
      </c>
      <c r="AI39" s="243" t="str">
        <f>Сидоров!$AK$4</f>
        <v>Залишок на кінець місяця</v>
      </c>
      <c r="AJ39" s="244">
        <f>Сидоров!$AK10</f>
        <v>1446.0700000000006</v>
      </c>
      <c r="AK39" s="243" t="str">
        <f>Васечкин!$D$4</f>
        <v>Залишок на початок місяця</v>
      </c>
      <c r="AL39" s="244">
        <f>Васечкин!$D10</f>
        <v>2235.0099999999998</v>
      </c>
      <c r="AM39" s="243" t="str">
        <f>Васечкин!$AK$4</f>
        <v>Залишок на кінець місяця</v>
      </c>
      <c r="AN39" s="244">
        <f>Васечкин!$AK10</f>
        <v>2315.49</v>
      </c>
      <c r="AO39" s="114" t="str">
        <f>Сидоров!$W$4</f>
        <v>Всього нараховано</v>
      </c>
      <c r="AP39" s="115">
        <f>Сидоров!$W11</f>
        <v>0</v>
      </c>
      <c r="AQ39" s="114" t="str">
        <f>Сидоров!$AJ$4</f>
        <v>Всього утримано</v>
      </c>
      <c r="AR39" s="115">
        <f>Сидоров!$AJ11</f>
        <v>-80.48</v>
      </c>
      <c r="AS39" s="114" t="str">
        <f>Васечкин!$W$4</f>
        <v>Всього нараховано</v>
      </c>
      <c r="AT39" s="115">
        <f>Васечкин!$W11</f>
        <v>0</v>
      </c>
      <c r="AU39" s="114" t="str">
        <f>Васечкин!$AJ$4</f>
        <v>Всього утримано</v>
      </c>
      <c r="AV39" s="115">
        <f>Васечкин!$AJ11</f>
        <v>-80.48</v>
      </c>
      <c r="AW39" s="114" t="str">
        <f>Сидоров!$U$4</f>
        <v>Матеріальна допомога</v>
      </c>
      <c r="AX39" s="115">
        <f>Сидоров!$U12</f>
        <v>0</v>
      </c>
      <c r="AY39" s="114"/>
      <c r="AZ39" s="115"/>
      <c r="BA39" s="114" t="str">
        <f>Васечкин!$U$4</f>
        <v>Матеріальна допомога</v>
      </c>
      <c r="BB39" s="115">
        <f>Васечкин!$U12</f>
        <v>0</v>
      </c>
      <c r="BC39" s="114"/>
      <c r="BD39" s="115"/>
      <c r="BE39" s="114" t="str">
        <f>Сидоров!$S$4</f>
        <v>Відпустка </v>
      </c>
      <c r="BF39" s="115">
        <f>Сидоров!$T13</f>
        <v>0</v>
      </c>
      <c r="BG39" s="114"/>
      <c r="BH39" s="115"/>
      <c r="BI39" s="114" t="str">
        <f>Васечкин!$S$4</f>
        <v>Відпустка </v>
      </c>
      <c r="BJ39" s="115">
        <f>Васечкин!$T13</f>
        <v>0</v>
      </c>
      <c r="BK39" s="114"/>
      <c r="BL39" s="115"/>
      <c r="BM39" s="114" t="str">
        <f>Сидоров!$S$4</f>
        <v>Відпустка </v>
      </c>
      <c r="BN39" s="115">
        <f>Сидоров!$S14</f>
        <v>0</v>
      </c>
      <c r="BO39" s="114"/>
      <c r="BP39" s="115"/>
      <c r="BQ39" s="114" t="str">
        <f>Васечкин!$S$4</f>
        <v>Відпустка </v>
      </c>
      <c r="BR39" s="115">
        <f>Васечкин!$S14</f>
        <v>0</v>
      </c>
      <c r="BS39" s="114"/>
      <c r="BT39" s="115"/>
      <c r="BU39" s="114" t="str">
        <f>Сидоров!$Q$4</f>
        <v>Лікарняні </v>
      </c>
      <c r="BV39" s="115">
        <f>Сидоров!$R15</f>
        <v>0</v>
      </c>
      <c r="BW39" s="114"/>
      <c r="BX39" s="115"/>
      <c r="BY39" s="114" t="str">
        <f>Васечкин!$Q$4</f>
        <v>Лікарняні </v>
      </c>
      <c r="BZ39" s="115">
        <f>Васечкин!$R15</f>
        <v>0</v>
      </c>
      <c r="CA39" s="114"/>
      <c r="CB39" s="115"/>
      <c r="CC39" s="114" t="str">
        <f>Сидоров!$Q$4</f>
        <v>Лікарняні </v>
      </c>
      <c r="CD39" s="115">
        <f>Сидоров!$Q16</f>
        <v>0</v>
      </c>
      <c r="CE39" s="114"/>
      <c r="CF39" s="115"/>
      <c r="CG39" s="114" t="str">
        <f>Васечкин!$Q$4</f>
        <v>Лікарняні </v>
      </c>
      <c r="CH39" s="115">
        <f>Васечкин!$Q16</f>
        <v>0</v>
      </c>
      <c r="CI39" s="114"/>
      <c r="CJ39" s="115"/>
      <c r="CK39" s="114" t="str">
        <f>Сидоров!$P$4</f>
        <v>Відрядження</v>
      </c>
      <c r="CL39" s="115">
        <f>Сидоров!$P17</f>
        <v>0</v>
      </c>
      <c r="CM39" s="114" t="str">
        <f>Сидоров!$AH$4</f>
        <v>Міжрозрахунковий період</v>
      </c>
      <c r="CN39" s="115">
        <f>Сидоров!$AI17</f>
        <v>0</v>
      </c>
      <c r="CO39" s="114" t="str">
        <f>Васечкин!$P$4</f>
        <v>Відрядження</v>
      </c>
      <c r="CP39" s="115">
        <f>Васечкин!$P17</f>
        <v>0</v>
      </c>
      <c r="CQ39" s="114" t="str">
        <f>Васечкин!$AH$4</f>
        <v>Міжрозрахунковий період</v>
      </c>
      <c r="CR39" s="115">
        <f>Васечкин!$AI17</f>
        <v>0</v>
      </c>
    </row>
    <row r="40" spans="33:96" ht="12.75" customHeight="1">
      <c r="AG40" s="243" t="str">
        <f>Сидоров!$D$4</f>
        <v>Залишок на початок місяця</v>
      </c>
      <c r="AH40" s="244">
        <f>Сидоров!$E10</f>
        <v>0</v>
      </c>
      <c r="AI40" s="243" t="str">
        <f>Сидоров!$AK$4</f>
        <v>Залишок на кінець місяця</v>
      </c>
      <c r="AJ40" s="244">
        <f>Сидоров!$AL10</f>
        <v>0</v>
      </c>
      <c r="AK40" s="243" t="str">
        <f>Васечкин!$D$4</f>
        <v>Залишок на початок місяця</v>
      </c>
      <c r="AL40" s="244">
        <f>Васечкин!$E10</f>
        <v>0</v>
      </c>
      <c r="AM40" s="243" t="str">
        <f>Васечкин!$AK$4</f>
        <v>Залишок на кінець місяця</v>
      </c>
      <c r="AN40" s="244">
        <f>Васечкин!$AL10</f>
        <v>0</v>
      </c>
      <c r="AO40" s="243" t="str">
        <f>Сидоров!$D$4</f>
        <v>Залишок на початок місяця</v>
      </c>
      <c r="AP40" s="244">
        <f>Сидоров!$D11</f>
        <v>1446.0700000000006</v>
      </c>
      <c r="AQ40" s="243" t="str">
        <f>Сидоров!$AK$4</f>
        <v>Залишок на кінець місяця</v>
      </c>
      <c r="AR40" s="244">
        <f>Сидоров!$AK11</f>
        <v>1526.5500000000006</v>
      </c>
      <c r="AS40" s="243" t="str">
        <f>Васечкин!$D$4</f>
        <v>Залишок на початок місяця</v>
      </c>
      <c r="AT40" s="244">
        <f>Васечкин!$D11</f>
        <v>2315.49</v>
      </c>
      <c r="AU40" s="243" t="str">
        <f>Васечкин!$AK$4</f>
        <v>Залишок на кінець місяця</v>
      </c>
      <c r="AV40" s="244">
        <f>Васечкин!$AK11</f>
        <v>2395.97</v>
      </c>
      <c r="AW40" s="114" t="str">
        <f>Сидоров!$W$4</f>
        <v>Всього нараховано</v>
      </c>
      <c r="AX40" s="115">
        <f>Сидоров!$W12</f>
        <v>0</v>
      </c>
      <c r="AY40" s="114" t="str">
        <f>Сидоров!$AJ$4</f>
        <v>Всього утримано</v>
      </c>
      <c r="AZ40" s="115">
        <f>Сидоров!$AJ12</f>
        <v>-80.48</v>
      </c>
      <c r="BA40" s="114" t="str">
        <f>Васечкин!$W$4</f>
        <v>Всього нараховано</v>
      </c>
      <c r="BB40" s="115">
        <f>Васечкин!$W12</f>
        <v>0</v>
      </c>
      <c r="BC40" s="114" t="str">
        <f>Васечкин!$AJ$4</f>
        <v>Всього утримано</v>
      </c>
      <c r="BD40" s="115">
        <f>Васечкин!$AJ12</f>
        <v>-80.48</v>
      </c>
      <c r="BE40" s="114" t="str">
        <f>Сидоров!$U$4</f>
        <v>Матеріальна допомога</v>
      </c>
      <c r="BF40" s="115">
        <f>Сидоров!$U13</f>
        <v>0</v>
      </c>
      <c r="BG40" s="114"/>
      <c r="BH40" s="115"/>
      <c r="BI40" s="114" t="str">
        <f>Васечкин!$U$4</f>
        <v>Матеріальна допомога</v>
      </c>
      <c r="BJ40" s="115">
        <f>Васечкин!$U13</f>
        <v>0</v>
      </c>
      <c r="BK40" s="114"/>
      <c r="BL40" s="115"/>
      <c r="BM40" s="114" t="str">
        <f>Сидоров!$S$4</f>
        <v>Відпустка </v>
      </c>
      <c r="BN40" s="115">
        <f>Сидоров!$T14</f>
        <v>0</v>
      </c>
      <c r="BO40" s="114"/>
      <c r="BP40" s="115"/>
      <c r="BQ40" s="114" t="str">
        <f>Васечкин!$S$4</f>
        <v>Відпустка </v>
      </c>
      <c r="BR40" s="115">
        <f>Васечкин!$T14</f>
        <v>0</v>
      </c>
      <c r="BS40" s="114"/>
      <c r="BT40" s="115"/>
      <c r="BU40" s="114" t="str">
        <f>Сидоров!$S$4</f>
        <v>Відпустка </v>
      </c>
      <c r="BV40" s="115">
        <f>Сидоров!$S15</f>
        <v>0</v>
      </c>
      <c r="BW40" s="114"/>
      <c r="BX40" s="115"/>
      <c r="BY40" s="114" t="str">
        <f>Васечкин!$S$4</f>
        <v>Відпустка </v>
      </c>
      <c r="BZ40" s="115">
        <f>Васечкин!$S15</f>
        <v>0</v>
      </c>
      <c r="CA40" s="114"/>
      <c r="CB40" s="115"/>
      <c r="CC40" s="114" t="str">
        <f>Сидоров!$Q$4</f>
        <v>Лікарняні </v>
      </c>
      <c r="CD40" s="115">
        <f>Сидоров!$R16</f>
        <v>0</v>
      </c>
      <c r="CE40" s="114"/>
      <c r="CF40" s="115"/>
      <c r="CG40" s="114" t="str">
        <f>Васечкин!$Q$4</f>
        <v>Лікарняні </v>
      </c>
      <c r="CH40" s="115">
        <f>Васечкин!$R16</f>
        <v>0</v>
      </c>
      <c r="CI40" s="114"/>
      <c r="CJ40" s="115"/>
      <c r="CK40" s="114" t="str">
        <f>Сидоров!$Q$4</f>
        <v>Лікарняні </v>
      </c>
      <c r="CL40" s="115">
        <f>Сидоров!$Q17</f>
        <v>0</v>
      </c>
      <c r="CM40" s="114"/>
      <c r="CN40" s="115"/>
      <c r="CO40" s="114" t="str">
        <f>Васечкин!$Q$4</f>
        <v>Лікарняні </v>
      </c>
      <c r="CP40" s="115">
        <f>Васечкин!$Q17</f>
        <v>0</v>
      </c>
      <c r="CQ40" s="114"/>
      <c r="CR40" s="115"/>
    </row>
    <row r="41" spans="41:96" ht="12.75" customHeight="1">
      <c r="AO41" s="243" t="str">
        <f>Сидоров!$D$4</f>
        <v>Залишок на початок місяця</v>
      </c>
      <c r="AP41" s="244">
        <f>Сидоров!$E11</f>
        <v>0</v>
      </c>
      <c r="AQ41" s="243" t="str">
        <f>Сидоров!$AK$4</f>
        <v>Залишок на кінець місяця</v>
      </c>
      <c r="AR41" s="244">
        <f>Сидоров!$AL11</f>
        <v>0</v>
      </c>
      <c r="AS41" s="243" t="str">
        <f>Васечкин!$D$4</f>
        <v>Залишок на початок місяця</v>
      </c>
      <c r="AT41" s="244">
        <f>Васечкин!$E11</f>
        <v>0</v>
      </c>
      <c r="AU41" s="243" t="str">
        <f>Васечкин!$AK$4</f>
        <v>Залишок на кінець місяця</v>
      </c>
      <c r="AV41" s="244">
        <f>Васечкин!$AL11</f>
        <v>0</v>
      </c>
      <c r="AW41" s="243" t="str">
        <f>Сидоров!$D$4</f>
        <v>Залишок на початок місяця</v>
      </c>
      <c r="AX41" s="244">
        <f>Сидоров!$D12</f>
        <v>1526.5500000000006</v>
      </c>
      <c r="AY41" s="243" t="str">
        <f>Сидоров!$AK$4</f>
        <v>Залишок на кінець місяця</v>
      </c>
      <c r="AZ41" s="244">
        <f>Сидоров!$AK12</f>
        <v>1607.0300000000007</v>
      </c>
      <c r="BA41" s="243" t="str">
        <f>Васечкин!$D$4</f>
        <v>Залишок на початок місяця</v>
      </c>
      <c r="BB41" s="244">
        <f>Васечкин!$D12</f>
        <v>2395.97</v>
      </c>
      <c r="BC41" s="243" t="str">
        <f>Васечкин!$AK$4</f>
        <v>Залишок на кінець місяця</v>
      </c>
      <c r="BD41" s="244">
        <f>Васечкин!$AK12</f>
        <v>2476.45</v>
      </c>
      <c r="BE41" s="114" t="str">
        <f>Сидоров!$W$4</f>
        <v>Всього нараховано</v>
      </c>
      <c r="BF41" s="115">
        <f>Сидоров!$W13</f>
        <v>0</v>
      </c>
      <c r="BG41" s="114" t="str">
        <f>Сидоров!$AJ$4</f>
        <v>Всього утримано</v>
      </c>
      <c r="BH41" s="115">
        <f>Сидоров!$AJ13</f>
        <v>-80.48</v>
      </c>
      <c r="BI41" s="114" t="str">
        <f>Васечкин!$W$4</f>
        <v>Всього нараховано</v>
      </c>
      <c r="BJ41" s="115">
        <f>Васечкин!$W13</f>
        <v>0</v>
      </c>
      <c r="BK41" s="114" t="str">
        <f>Васечкин!$AJ$4</f>
        <v>Всього утримано</v>
      </c>
      <c r="BL41" s="115">
        <f>Васечкин!$AJ13</f>
        <v>-80.48</v>
      </c>
      <c r="BM41" s="114" t="str">
        <f>Сидоров!$U$4</f>
        <v>Матеріальна допомога</v>
      </c>
      <c r="BN41" s="115">
        <f>Сидоров!$U14</f>
        <v>0</v>
      </c>
      <c r="BO41" s="114"/>
      <c r="BP41" s="115"/>
      <c r="BQ41" s="114" t="str">
        <f>Васечкин!$U$4</f>
        <v>Матеріальна допомога</v>
      </c>
      <c r="BR41" s="115">
        <f>Васечкин!$U14</f>
        <v>0</v>
      </c>
      <c r="BS41" s="114"/>
      <c r="BT41" s="115"/>
      <c r="BU41" s="114" t="str">
        <f>Сидоров!$S$4</f>
        <v>Відпустка </v>
      </c>
      <c r="BV41" s="115">
        <f>Сидоров!$T15</f>
        <v>0</v>
      </c>
      <c r="BW41" s="114"/>
      <c r="BX41" s="115"/>
      <c r="BY41" s="114" t="str">
        <f>Васечкин!$S$4</f>
        <v>Відпустка </v>
      </c>
      <c r="BZ41" s="115">
        <f>Васечкин!$T15</f>
        <v>0</v>
      </c>
      <c r="CA41" s="114"/>
      <c r="CB41" s="115"/>
      <c r="CC41" s="114" t="str">
        <f>Сидоров!$S$4</f>
        <v>Відпустка </v>
      </c>
      <c r="CD41" s="115">
        <f>Сидоров!$S16</f>
        <v>0</v>
      </c>
      <c r="CE41" s="114"/>
      <c r="CF41" s="115"/>
      <c r="CG41" s="114" t="str">
        <f>Васечкин!$S$4</f>
        <v>Відпустка </v>
      </c>
      <c r="CH41" s="115">
        <f>Васечкин!$S16</f>
        <v>0</v>
      </c>
      <c r="CI41" s="114"/>
      <c r="CJ41" s="115"/>
      <c r="CK41" s="114" t="str">
        <f>Сидоров!$Q$4</f>
        <v>Лікарняні </v>
      </c>
      <c r="CL41" s="115">
        <f>Сидоров!$R17</f>
        <v>0</v>
      </c>
      <c r="CM41" s="114"/>
      <c r="CN41" s="115"/>
      <c r="CO41" s="114" t="str">
        <f>Васечкин!$Q$4</f>
        <v>Лікарняні </v>
      </c>
      <c r="CP41" s="115">
        <f>Васечкин!$R17</f>
        <v>0</v>
      </c>
      <c r="CQ41" s="114"/>
      <c r="CR41" s="115"/>
    </row>
    <row r="42" spans="49:96" ht="12.75" customHeight="1">
      <c r="AW42" s="243" t="str">
        <f>Сидоров!$D$4</f>
        <v>Залишок на початок місяця</v>
      </c>
      <c r="AX42" s="244">
        <f>Сидоров!$E12</f>
        <v>0</v>
      </c>
      <c r="AY42" s="243" t="str">
        <f>Сидоров!$AK$4</f>
        <v>Залишок на кінець місяця</v>
      </c>
      <c r="AZ42" s="244">
        <f>Сидоров!$AL12</f>
        <v>0</v>
      </c>
      <c r="BA42" s="243" t="str">
        <f>Васечкин!$D$4</f>
        <v>Залишок на початок місяця</v>
      </c>
      <c r="BB42" s="244">
        <f>Васечкин!$E12</f>
        <v>0</v>
      </c>
      <c r="BC42" s="243" t="str">
        <f>Васечкин!$AK$4</f>
        <v>Залишок на кінець місяця</v>
      </c>
      <c r="BD42" s="244">
        <f>Васечкин!$AL12</f>
        <v>0</v>
      </c>
      <c r="BE42" s="243" t="str">
        <f>Сидоров!$D$4</f>
        <v>Залишок на початок місяця</v>
      </c>
      <c r="BF42" s="244">
        <f>Сидоров!$D13</f>
        <v>1607.0300000000007</v>
      </c>
      <c r="BG42" s="243" t="str">
        <f>Сидоров!$AK$4</f>
        <v>Залишок на кінець місяця</v>
      </c>
      <c r="BH42" s="244">
        <f>Сидоров!$AK13</f>
        <v>1687.5100000000007</v>
      </c>
      <c r="BI42" s="243" t="str">
        <f>Васечкин!$D$4</f>
        <v>Залишок на початок місяця</v>
      </c>
      <c r="BJ42" s="244">
        <f>Васечкин!$D13</f>
        <v>2476.45</v>
      </c>
      <c r="BK42" s="243" t="str">
        <f>Васечкин!$AK$4</f>
        <v>Залишок на кінець місяця</v>
      </c>
      <c r="BL42" s="244">
        <f>Васечкин!$AK13</f>
        <v>2556.93</v>
      </c>
      <c r="BM42" s="114" t="str">
        <f>Сидоров!$W$4</f>
        <v>Всього нараховано</v>
      </c>
      <c r="BN42" s="115">
        <f>Сидоров!$W14</f>
        <v>0</v>
      </c>
      <c r="BO42" s="114" t="str">
        <f>Сидоров!$AJ$4</f>
        <v>Всього утримано</v>
      </c>
      <c r="BP42" s="115">
        <f>Сидоров!$AJ14</f>
        <v>-80.48</v>
      </c>
      <c r="BQ42" s="114" t="str">
        <f>Васечкин!$W$4</f>
        <v>Всього нараховано</v>
      </c>
      <c r="BR42" s="115">
        <f>Васечкин!$W14</f>
        <v>0</v>
      </c>
      <c r="BS42" s="114" t="str">
        <f>Васечкин!$AJ$4</f>
        <v>Всього утримано</v>
      </c>
      <c r="BT42" s="115">
        <f>Васечкин!$AJ14</f>
        <v>-80.48</v>
      </c>
      <c r="BU42" s="114" t="str">
        <f>Сидоров!$U$4</f>
        <v>Матеріальна допомога</v>
      </c>
      <c r="BV42" s="115">
        <f>Сидоров!$U15</f>
        <v>0</v>
      </c>
      <c r="BW42" s="114"/>
      <c r="BX42" s="115"/>
      <c r="BY42" s="114" t="str">
        <f>Васечкин!$U$4</f>
        <v>Матеріальна допомога</v>
      </c>
      <c r="BZ42" s="115">
        <f>Васечкин!$U15</f>
        <v>0</v>
      </c>
      <c r="CA42" s="114"/>
      <c r="CB42" s="115"/>
      <c r="CC42" s="114" t="str">
        <f>Сидоров!$S$4</f>
        <v>Відпустка </v>
      </c>
      <c r="CD42" s="115">
        <f>Сидоров!$T16</f>
        <v>0</v>
      </c>
      <c r="CE42" s="114"/>
      <c r="CF42" s="115"/>
      <c r="CG42" s="114" t="str">
        <f>Васечкин!$S$4</f>
        <v>Відпустка </v>
      </c>
      <c r="CH42" s="115">
        <f>Васечкин!$T16</f>
        <v>0</v>
      </c>
      <c r="CI42" s="114"/>
      <c r="CJ42" s="115"/>
      <c r="CK42" s="114" t="str">
        <f>Сидоров!$S$4</f>
        <v>Відпустка </v>
      </c>
      <c r="CL42" s="115">
        <f>Сидоров!$S17</f>
        <v>0</v>
      </c>
      <c r="CM42" s="114"/>
      <c r="CN42" s="115"/>
      <c r="CO42" s="114" t="str">
        <f>Васечкин!$S$4</f>
        <v>Відпустка </v>
      </c>
      <c r="CP42" s="115">
        <f>Васечкин!$S17</f>
        <v>0</v>
      </c>
      <c r="CQ42" s="114"/>
      <c r="CR42" s="115"/>
    </row>
    <row r="43" spans="57:96" ht="12.75" customHeight="1">
      <c r="BE43" s="243" t="str">
        <f>Сидоров!$D$4</f>
        <v>Залишок на початок місяця</v>
      </c>
      <c r="BF43" s="244">
        <f>Сидоров!$E13</f>
        <v>0</v>
      </c>
      <c r="BG43" s="243" t="str">
        <f>Сидоров!$AK$4</f>
        <v>Залишок на кінець місяця</v>
      </c>
      <c r="BH43" s="244">
        <f>Сидоров!$AL13</f>
        <v>0</v>
      </c>
      <c r="BI43" s="243" t="str">
        <f>Васечкин!$D$4</f>
        <v>Залишок на початок місяця</v>
      </c>
      <c r="BJ43" s="244">
        <f>Васечкин!$E13</f>
        <v>0</v>
      </c>
      <c r="BK43" s="243" t="str">
        <f>Васечкин!$AK$4</f>
        <v>Залишок на кінець місяця</v>
      </c>
      <c r="BL43" s="244">
        <f>Васечкин!$AL13</f>
        <v>0</v>
      </c>
      <c r="BM43" s="243" t="str">
        <f>Сидоров!$D$4</f>
        <v>Залишок на початок місяця</v>
      </c>
      <c r="BN43" s="244">
        <f>Сидоров!$D14</f>
        <v>1687.5100000000007</v>
      </c>
      <c r="BO43" s="243" t="str">
        <f>Сидоров!$AK$4</f>
        <v>Залишок на кінець місяця</v>
      </c>
      <c r="BP43" s="244">
        <f>Сидоров!$AK14</f>
        <v>1767.9900000000007</v>
      </c>
      <c r="BQ43" s="243" t="str">
        <f>Васечкин!$D$4</f>
        <v>Залишок на початок місяця</v>
      </c>
      <c r="BR43" s="244">
        <f>Васечкин!$D14</f>
        <v>2556.93</v>
      </c>
      <c r="BS43" s="243" t="str">
        <f>Васечкин!$AK$4</f>
        <v>Залишок на кінець місяця</v>
      </c>
      <c r="BT43" s="244">
        <f>Васечкин!$AK14</f>
        <v>2637.41</v>
      </c>
      <c r="BU43" s="114" t="str">
        <f>Сидоров!$W$4</f>
        <v>Всього нараховано</v>
      </c>
      <c r="BV43" s="115">
        <f>Сидоров!$W15</f>
        <v>0</v>
      </c>
      <c r="BW43" s="114" t="str">
        <f>Сидоров!$AJ$4</f>
        <v>Всього утримано</v>
      </c>
      <c r="BX43" s="115">
        <f>Сидоров!$AJ15</f>
        <v>-80.48</v>
      </c>
      <c r="BY43" s="114" t="str">
        <f>Васечкин!$W$4</f>
        <v>Всього нараховано</v>
      </c>
      <c r="BZ43" s="115">
        <f>Васечкин!$W15</f>
        <v>0</v>
      </c>
      <c r="CA43" s="114" t="str">
        <f>Васечкин!$AJ$4</f>
        <v>Всього утримано</v>
      </c>
      <c r="CB43" s="115">
        <f>Васечкин!$AJ15</f>
        <v>-80.48</v>
      </c>
      <c r="CC43" s="114" t="str">
        <f>Сидоров!$U$4</f>
        <v>Матеріальна допомога</v>
      </c>
      <c r="CD43" s="115">
        <f>Сидоров!$U16</f>
        <v>0</v>
      </c>
      <c r="CE43" s="114"/>
      <c r="CF43" s="115"/>
      <c r="CG43" s="114" t="str">
        <f>Васечкин!$U$4</f>
        <v>Матеріальна допомога</v>
      </c>
      <c r="CH43" s="115">
        <f>Васечкин!$U16</f>
        <v>0</v>
      </c>
      <c r="CI43" s="114"/>
      <c r="CJ43" s="115"/>
      <c r="CK43" s="114" t="str">
        <f>Сидоров!$S$4</f>
        <v>Відпустка </v>
      </c>
      <c r="CL43" s="115">
        <f>Сидоров!$T17</f>
        <v>0</v>
      </c>
      <c r="CM43" s="114"/>
      <c r="CN43" s="115"/>
      <c r="CO43" s="114" t="str">
        <f>Васечкин!$S$4</f>
        <v>Відпустка </v>
      </c>
      <c r="CP43" s="115">
        <f>Васечкин!$T17</f>
        <v>0</v>
      </c>
      <c r="CQ43" s="114"/>
      <c r="CR43" s="115"/>
    </row>
    <row r="44" spans="65:96" ht="12.75" customHeight="1">
      <c r="BM44" s="243" t="str">
        <f>Сидоров!$D$4</f>
        <v>Залишок на початок місяця</v>
      </c>
      <c r="BN44" s="244">
        <f>Сидоров!$E14</f>
        <v>0</v>
      </c>
      <c r="BO44" s="243" t="str">
        <f>Сидоров!$AK$4</f>
        <v>Залишок на кінець місяця</v>
      </c>
      <c r="BP44" s="244">
        <f>Сидоров!$AL14</f>
        <v>0</v>
      </c>
      <c r="BQ44" s="243" t="str">
        <f>Васечкин!$D$4</f>
        <v>Залишок на початок місяця</v>
      </c>
      <c r="BR44" s="244">
        <f>Васечкин!$E14</f>
        <v>0</v>
      </c>
      <c r="BS44" s="243" t="str">
        <f>Васечкин!$AK$4</f>
        <v>Залишок на кінець місяця</v>
      </c>
      <c r="BT44" s="244">
        <f>Васечкин!$AL14</f>
        <v>0</v>
      </c>
      <c r="BU44" s="243" t="str">
        <f>Сидоров!$D$4</f>
        <v>Залишок на початок місяця</v>
      </c>
      <c r="BV44" s="244">
        <f>Сидоров!$D15</f>
        <v>1767.9900000000007</v>
      </c>
      <c r="BW44" s="243" t="str">
        <f>Сидоров!$AK$4</f>
        <v>Залишок на кінець місяця</v>
      </c>
      <c r="BX44" s="244">
        <f>Сидоров!$AK15</f>
        <v>1848.4700000000007</v>
      </c>
      <c r="BY44" s="243" t="str">
        <f>Васечкин!$D$4</f>
        <v>Залишок на початок місяця</v>
      </c>
      <c r="BZ44" s="244">
        <f>Васечкин!$D15</f>
        <v>2637.41</v>
      </c>
      <c r="CA44" s="243" t="str">
        <f>Васечкин!$AK$4</f>
        <v>Залишок на кінець місяця</v>
      </c>
      <c r="CB44" s="244">
        <f>Васечкин!$AK15</f>
        <v>2717.89</v>
      </c>
      <c r="CC44" s="114" t="str">
        <f>Сидоров!$W$4</f>
        <v>Всього нараховано</v>
      </c>
      <c r="CD44" s="115">
        <f>Сидоров!$W16</f>
        <v>0</v>
      </c>
      <c r="CE44" s="114" t="str">
        <f>Сидоров!$AJ$4</f>
        <v>Всього утримано</v>
      </c>
      <c r="CF44" s="115">
        <f>Сидоров!$AJ16</f>
        <v>-80.48</v>
      </c>
      <c r="CG44" s="114" t="str">
        <f>Васечкин!$W$4</f>
        <v>Всього нараховано</v>
      </c>
      <c r="CH44" s="115">
        <f>Васечкин!$W16</f>
        <v>0</v>
      </c>
      <c r="CI44" s="114" t="str">
        <f>Васечкин!$AJ$4</f>
        <v>Всього утримано</v>
      </c>
      <c r="CJ44" s="115">
        <f>Васечкин!$AJ16</f>
        <v>-80.48</v>
      </c>
      <c r="CK44" s="114" t="str">
        <f>Сидоров!$U$4</f>
        <v>Матеріальна допомога</v>
      </c>
      <c r="CL44" s="115">
        <f>Сидоров!$U17</f>
        <v>0</v>
      </c>
      <c r="CM44" s="114"/>
      <c r="CN44" s="115"/>
      <c r="CO44" s="114" t="str">
        <f>Васечкин!$U$4</f>
        <v>Матеріальна допомога</v>
      </c>
      <c r="CP44" s="115">
        <f>Васечкин!$U17</f>
        <v>0</v>
      </c>
      <c r="CQ44" s="114"/>
      <c r="CR44" s="115"/>
    </row>
    <row r="45" spans="73:96" ht="12.75" customHeight="1">
      <c r="BU45" s="243" t="str">
        <f>Сидоров!$D$4</f>
        <v>Залишок на початок місяця</v>
      </c>
      <c r="BV45" s="244">
        <f>Сидоров!$E15</f>
        <v>0</v>
      </c>
      <c r="BW45" s="243" t="str">
        <f>Сидоров!$AK$4</f>
        <v>Залишок на кінець місяця</v>
      </c>
      <c r="BX45" s="244">
        <f>Сидоров!$AL15</f>
        <v>0</v>
      </c>
      <c r="BY45" s="243" t="str">
        <f>Васечкин!$D$4</f>
        <v>Залишок на початок місяця</v>
      </c>
      <c r="BZ45" s="244">
        <f>Васечкин!$E15</f>
        <v>0</v>
      </c>
      <c r="CA45" s="243" t="str">
        <f>Васечкин!$AK$4</f>
        <v>Залишок на кінець місяця</v>
      </c>
      <c r="CB45" s="244">
        <f>Васечкин!$AL15</f>
        <v>0</v>
      </c>
      <c r="CC45" s="243" t="str">
        <f>Сидоров!$D$4</f>
        <v>Залишок на початок місяця</v>
      </c>
      <c r="CD45" s="244">
        <f>Сидоров!$D16</f>
        <v>1848.4700000000007</v>
      </c>
      <c r="CE45" s="243" t="str">
        <f>Сидоров!$AK$4</f>
        <v>Залишок на кінець місяця</v>
      </c>
      <c r="CF45" s="244">
        <f>Сидоров!$AK16</f>
        <v>1928.9500000000007</v>
      </c>
      <c r="CG45" s="243" t="str">
        <f>Васечкин!$D$4</f>
        <v>Залишок на початок місяця</v>
      </c>
      <c r="CH45" s="244">
        <f>Васечкин!$D16</f>
        <v>2717.89</v>
      </c>
      <c r="CI45" s="243" t="str">
        <f>Васечкин!$AK$4</f>
        <v>Залишок на кінець місяця</v>
      </c>
      <c r="CJ45" s="244">
        <f>Васечкин!$AK16</f>
        <v>2798.37</v>
      </c>
      <c r="CK45" s="114" t="str">
        <f>Сидоров!$W$4</f>
        <v>Всього нараховано</v>
      </c>
      <c r="CL45" s="115">
        <f>Сидоров!$W17</f>
        <v>0</v>
      </c>
      <c r="CM45" s="114" t="str">
        <f>Сидоров!$AJ$4</f>
        <v>Всього утримано</v>
      </c>
      <c r="CN45" s="115">
        <f>Сидоров!$AJ17</f>
        <v>-80.48</v>
      </c>
      <c r="CO45" s="114" t="str">
        <f>Васечкин!$W$4</f>
        <v>Всього нараховано</v>
      </c>
      <c r="CP45" s="115">
        <f>Васечкин!$W17</f>
        <v>0</v>
      </c>
      <c r="CQ45" s="114" t="str">
        <f>Васечкин!$AJ$4</f>
        <v>Всього утримано</v>
      </c>
      <c r="CR45" s="115">
        <f>Васечкин!$AJ17</f>
        <v>-80.48</v>
      </c>
    </row>
    <row r="46" spans="81:96" ht="12.75" customHeight="1">
      <c r="CC46" s="243" t="str">
        <f>Сидоров!$D$4</f>
        <v>Залишок на початок місяця</v>
      </c>
      <c r="CD46" s="244">
        <f>Сидоров!$E16</f>
        <v>0</v>
      </c>
      <c r="CE46" s="243" t="str">
        <f>Сидоров!$AK$4</f>
        <v>Залишок на кінець місяця</v>
      </c>
      <c r="CF46" s="244">
        <f>Сидоров!$AL16</f>
        <v>0</v>
      </c>
      <c r="CG46" s="243" t="str">
        <f>Васечкин!$D$4</f>
        <v>Залишок на початок місяця</v>
      </c>
      <c r="CH46" s="244">
        <f>Васечкин!$E16</f>
        <v>0</v>
      </c>
      <c r="CI46" s="243" t="str">
        <f>Васечкин!$AK$4</f>
        <v>Залишок на кінець місяця</v>
      </c>
      <c r="CJ46" s="244">
        <f>Васечкин!$AL16</f>
        <v>0</v>
      </c>
      <c r="CK46" s="243" t="str">
        <f>Сидоров!$D$4</f>
        <v>Залишок на початок місяця</v>
      </c>
      <c r="CL46" s="244">
        <f>Сидоров!$D17</f>
        <v>1928.9500000000007</v>
      </c>
      <c r="CM46" s="243" t="str">
        <f>Сидоров!$AK$4</f>
        <v>Залишок на кінець місяця</v>
      </c>
      <c r="CN46" s="244">
        <f>Сидоров!$AK17</f>
        <v>2009.4300000000007</v>
      </c>
      <c r="CO46" s="243" t="str">
        <f>Васечкин!$D$4</f>
        <v>Залишок на початок місяця</v>
      </c>
      <c r="CP46" s="244">
        <f>Васечкин!$D17</f>
        <v>2798.37</v>
      </c>
      <c r="CQ46" s="243" t="str">
        <f>Васечкин!$AK$4</f>
        <v>Залишок на кінець місяця</v>
      </c>
      <c r="CR46" s="244">
        <f>Васечкин!$AK17</f>
        <v>2878.85</v>
      </c>
    </row>
    <row r="47" spans="89:96" ht="12.75" customHeight="1">
      <c r="CK47" s="243" t="str">
        <f>Сидоров!$D$4</f>
        <v>Залишок на початок місяця</v>
      </c>
      <c r="CL47" s="244">
        <f>Сидоров!$E17</f>
        <v>0</v>
      </c>
      <c r="CM47" s="243" t="str">
        <f>Сидоров!$AK$4</f>
        <v>Залишок на кінець місяця</v>
      </c>
      <c r="CN47" s="244">
        <f>Сидоров!$AL17</f>
        <v>0</v>
      </c>
      <c r="CO47" s="243" t="str">
        <f>Васечкин!$D$4</f>
        <v>Залишок на початок місяця</v>
      </c>
      <c r="CP47" s="244">
        <f>Васечкин!$E17</f>
        <v>0</v>
      </c>
      <c r="CQ47" s="243" t="str">
        <f>Васечкин!$AK$4</f>
        <v>Залишок на кінець місяця</v>
      </c>
      <c r="CR47" s="244">
        <f>Васечкин!$AL17</f>
        <v>0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</sheetData>
  <sheetProtection/>
  <mergeCells count="144">
    <mergeCell ref="K2:L2"/>
    <mergeCell ref="O2:P2"/>
    <mergeCell ref="I3:J3"/>
    <mergeCell ref="K3:L3"/>
    <mergeCell ref="M3:N3"/>
    <mergeCell ref="O3:P3"/>
    <mergeCell ref="K20:L20"/>
    <mergeCell ref="O20:P20"/>
    <mergeCell ref="I21:J21"/>
    <mergeCell ref="K21:L21"/>
    <mergeCell ref="M21:N21"/>
    <mergeCell ref="O21:P21"/>
    <mergeCell ref="S3:T3"/>
    <mergeCell ref="W3:X3"/>
    <mergeCell ref="Q4:R4"/>
    <mergeCell ref="S4:T4"/>
    <mergeCell ref="U4:V4"/>
    <mergeCell ref="W4:X4"/>
    <mergeCell ref="S21:T21"/>
    <mergeCell ref="W21:X21"/>
    <mergeCell ref="Q22:R22"/>
    <mergeCell ref="S22:T22"/>
    <mergeCell ref="U22:V22"/>
    <mergeCell ref="W22:X22"/>
    <mergeCell ref="AA4:AB4"/>
    <mergeCell ref="AE4:AF4"/>
    <mergeCell ref="Y5:Z5"/>
    <mergeCell ref="AA5:AB5"/>
    <mergeCell ref="AC5:AD5"/>
    <mergeCell ref="AE5:AF5"/>
    <mergeCell ref="AA22:AB22"/>
    <mergeCell ref="AE22:AF22"/>
    <mergeCell ref="Y23:Z23"/>
    <mergeCell ref="AA23:AB23"/>
    <mergeCell ref="AC23:AD23"/>
    <mergeCell ref="AE23:AF23"/>
    <mergeCell ref="AI5:AJ5"/>
    <mergeCell ref="AM5:AN5"/>
    <mergeCell ref="AG6:AH6"/>
    <mergeCell ref="AI6:AJ6"/>
    <mergeCell ref="AK6:AL6"/>
    <mergeCell ref="AM6:AN6"/>
    <mergeCell ref="AI23:AJ23"/>
    <mergeCell ref="AM23:AN23"/>
    <mergeCell ref="AG24:AH24"/>
    <mergeCell ref="AI24:AJ24"/>
    <mergeCell ref="AK24:AL24"/>
    <mergeCell ref="AM24:AN24"/>
    <mergeCell ref="AQ6:AR6"/>
    <mergeCell ref="AU6:AV6"/>
    <mergeCell ref="AO7:AP7"/>
    <mergeCell ref="AQ7:AR7"/>
    <mergeCell ref="AS7:AT7"/>
    <mergeCell ref="AU7:AV7"/>
    <mergeCell ref="AQ24:AR24"/>
    <mergeCell ref="AU24:AV24"/>
    <mergeCell ref="AO25:AP25"/>
    <mergeCell ref="AQ25:AR25"/>
    <mergeCell ref="AS25:AT25"/>
    <mergeCell ref="AU25:AV25"/>
    <mergeCell ref="AY7:AZ7"/>
    <mergeCell ref="BC7:BD7"/>
    <mergeCell ref="AW8:AX8"/>
    <mergeCell ref="AY8:AZ8"/>
    <mergeCell ref="BA8:BB8"/>
    <mergeCell ref="BC8:BD8"/>
    <mergeCell ref="AY25:AZ25"/>
    <mergeCell ref="BC25:BD25"/>
    <mergeCell ref="AW26:AX26"/>
    <mergeCell ref="AY26:AZ26"/>
    <mergeCell ref="BA26:BB26"/>
    <mergeCell ref="BC26:BD26"/>
    <mergeCell ref="BG8:BH8"/>
    <mergeCell ref="BK8:BL8"/>
    <mergeCell ref="BE9:BF9"/>
    <mergeCell ref="BG9:BH9"/>
    <mergeCell ref="BI9:BJ9"/>
    <mergeCell ref="BK9:BL9"/>
    <mergeCell ref="BG26:BH26"/>
    <mergeCell ref="BK26:BL26"/>
    <mergeCell ref="BE27:BF27"/>
    <mergeCell ref="BG27:BH27"/>
    <mergeCell ref="BI27:BJ27"/>
    <mergeCell ref="BK27:BL27"/>
    <mergeCell ref="BO9:BP9"/>
    <mergeCell ref="BS9:BT9"/>
    <mergeCell ref="BM10:BN10"/>
    <mergeCell ref="BO10:BP10"/>
    <mergeCell ref="BQ10:BR10"/>
    <mergeCell ref="BS10:BT10"/>
    <mergeCell ref="BO27:BP27"/>
    <mergeCell ref="BS27:BT27"/>
    <mergeCell ref="BM28:BN28"/>
    <mergeCell ref="BO28:BP28"/>
    <mergeCell ref="BQ28:BR28"/>
    <mergeCell ref="BS28:BT28"/>
    <mergeCell ref="BW10:BX10"/>
    <mergeCell ref="CA10:CB10"/>
    <mergeCell ref="BU11:BV11"/>
    <mergeCell ref="BW11:BX11"/>
    <mergeCell ref="BY11:BZ11"/>
    <mergeCell ref="CA11:CB11"/>
    <mergeCell ref="BW28:BX28"/>
    <mergeCell ref="CA28:CB28"/>
    <mergeCell ref="BU29:BV29"/>
    <mergeCell ref="BW29:BX29"/>
    <mergeCell ref="BY29:BZ29"/>
    <mergeCell ref="CA29:CB29"/>
    <mergeCell ref="CE11:CF11"/>
    <mergeCell ref="CI11:CJ11"/>
    <mergeCell ref="CC12:CD12"/>
    <mergeCell ref="CE12:CF12"/>
    <mergeCell ref="CG12:CH12"/>
    <mergeCell ref="CI12:CJ12"/>
    <mergeCell ref="CE29:CF29"/>
    <mergeCell ref="CI29:CJ29"/>
    <mergeCell ref="CC30:CD30"/>
    <mergeCell ref="CE30:CF30"/>
    <mergeCell ref="CG30:CH30"/>
    <mergeCell ref="CI30:CJ30"/>
    <mergeCell ref="CM12:CN12"/>
    <mergeCell ref="CQ12:CR12"/>
    <mergeCell ref="CK13:CL13"/>
    <mergeCell ref="CM13:CN13"/>
    <mergeCell ref="CO13:CP13"/>
    <mergeCell ref="CQ13:CR13"/>
    <mergeCell ref="CM30:CN30"/>
    <mergeCell ref="CQ30:CR30"/>
    <mergeCell ref="CK31:CL31"/>
    <mergeCell ref="CM31:CN31"/>
    <mergeCell ref="CO31:CP31"/>
    <mergeCell ref="CQ31:CR31"/>
    <mergeCell ref="G19:H19"/>
    <mergeCell ref="E20:F20"/>
    <mergeCell ref="G20:H20"/>
    <mergeCell ref="C1:D1"/>
    <mergeCell ref="A2:B2"/>
    <mergeCell ref="C2:D2"/>
    <mergeCell ref="C19:D19"/>
    <mergeCell ref="A20:B20"/>
    <mergeCell ref="C20:D20"/>
    <mergeCell ref="G1:H1"/>
    <mergeCell ref="E2:F2"/>
    <mergeCell ref="G2:H2"/>
  </mergeCells>
  <printOptions gridLines="1"/>
  <pageMargins left="0.15748031496062992" right="0.1968503937007874" top="0.2362204724409449" bottom="0.4724409448818898" header="0.15748031496062992" footer="0.2755905511811024"/>
  <pageSetup horizontalDpi="240" verticalDpi="24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B5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2" sqref="J22"/>
    </sheetView>
  </sheetViews>
  <sheetFormatPr defaultColWidth="9.00390625" defaultRowHeight="12.75"/>
  <cols>
    <col min="1" max="1" width="3.375" style="39" customWidth="1"/>
    <col min="2" max="2" width="15.875" style="39" customWidth="1"/>
    <col min="3" max="3" width="13.125" style="39" customWidth="1"/>
    <col min="4" max="4" width="5.375" style="30" customWidth="1"/>
    <col min="5" max="5" width="6.25390625" style="30" customWidth="1"/>
    <col min="6" max="6" width="8.75390625" style="0" customWidth="1"/>
    <col min="7" max="7" width="7.75390625" style="0" customWidth="1"/>
    <col min="8" max="8" width="8.75390625" style="0" customWidth="1"/>
    <col min="9" max="9" width="8.00390625" style="0" customWidth="1"/>
    <col min="10" max="10" width="7.625" style="0" customWidth="1"/>
    <col min="11" max="11" width="9.875" style="0" hidden="1" customWidth="1"/>
    <col min="12" max="12" width="9.875" style="0" customWidth="1"/>
    <col min="13" max="13" width="8.875" style="0" customWidth="1"/>
    <col min="14" max="14" width="7.875" style="0" customWidth="1"/>
    <col min="15" max="15" width="10.875" style="0" hidden="1" customWidth="1"/>
    <col min="16" max="16" width="11.00390625" style="0" hidden="1" customWidth="1"/>
    <col min="17" max="17" width="10.125" style="0" customWidth="1"/>
    <col min="18" max="18" width="7.25390625" style="0" customWidth="1"/>
    <col min="19" max="19" width="8.75390625" style="0" customWidth="1"/>
    <col min="20" max="20" width="8.375" style="0" customWidth="1"/>
    <col min="22" max="22" width="8.375" style="0" customWidth="1"/>
    <col min="23" max="23" width="7.00390625" style="0" customWidth="1"/>
    <col min="24" max="24" width="8.625" style="0" hidden="1" customWidth="1"/>
    <col min="25" max="25" width="12.75390625" style="0" customWidth="1"/>
    <col min="30" max="31" width="8.375" style="0" customWidth="1"/>
    <col min="32" max="32" width="8.875" style="0" customWidth="1"/>
    <col min="33" max="33" width="7.875" style="0" customWidth="1"/>
    <col min="34" max="34" width="10.625" style="0" customWidth="1"/>
    <col min="35" max="36" width="8.375" style="0" customWidth="1"/>
    <col min="37" max="37" width="8.25390625" style="0" customWidth="1"/>
    <col min="38" max="39" width="10.375" style="0" customWidth="1"/>
    <col min="40" max="40" width="8.625" style="0" customWidth="1"/>
    <col min="41" max="41" width="9.875" style="220" customWidth="1"/>
    <col min="42" max="42" width="9.125" style="220" customWidth="1"/>
  </cols>
  <sheetData>
    <row r="1" spans="1:42" ht="12.75">
      <c r="A1" s="96" t="s">
        <v>191</v>
      </c>
      <c r="U1" s="30" t="s">
        <v>29</v>
      </c>
      <c r="AO1" s="166"/>
      <c r="AP1" s="166"/>
    </row>
    <row r="2" spans="2:42" ht="14.25" customHeight="1">
      <c r="B2"/>
      <c r="C2"/>
      <c r="D2"/>
      <c r="F2" t="s">
        <v>66</v>
      </c>
      <c r="N2" t="s">
        <v>180</v>
      </c>
      <c r="U2" t="s">
        <v>188</v>
      </c>
      <c r="AO2" s="166"/>
      <c r="AP2" s="166"/>
    </row>
    <row r="3" spans="1:42" ht="12" customHeight="1">
      <c r="A3" s="280" t="s">
        <v>161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AO3" s="166"/>
      <c r="AP3" s="166"/>
    </row>
    <row r="4" spans="1:40" s="111" customFormat="1" ht="26.25" customHeight="1">
      <c r="A4" s="284" t="s">
        <v>74</v>
      </c>
      <c r="B4" s="301" t="s">
        <v>65</v>
      </c>
      <c r="C4" s="301" t="s">
        <v>0</v>
      </c>
      <c r="D4" s="303" t="s">
        <v>75</v>
      </c>
      <c r="E4" s="303" t="s">
        <v>76</v>
      </c>
      <c r="F4" s="289" t="s">
        <v>52</v>
      </c>
      <c r="G4" s="290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81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95" t="s">
        <v>54</v>
      </c>
      <c r="X4" s="281"/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289" t="s">
        <v>51</v>
      </c>
      <c r="AN4" s="290"/>
    </row>
    <row r="5" spans="1:40" s="111" customFormat="1" ht="54.75" customHeight="1">
      <c r="A5" s="285"/>
      <c r="B5" s="301"/>
      <c r="C5" s="301"/>
      <c r="D5" s="303"/>
      <c r="E5" s="303"/>
      <c r="F5" s="215" t="s">
        <v>124</v>
      </c>
      <c r="G5" s="215" t="s">
        <v>125</v>
      </c>
      <c r="H5" s="282"/>
      <c r="I5" s="282"/>
      <c r="J5" s="282"/>
      <c r="K5" s="283"/>
      <c r="L5" s="283" t="s">
        <v>13</v>
      </c>
      <c r="M5" s="108" t="s">
        <v>44</v>
      </c>
      <c r="N5" s="108" t="s">
        <v>69</v>
      </c>
      <c r="O5" s="108" t="s">
        <v>45</v>
      </c>
      <c r="P5" s="323"/>
      <c r="Q5" s="282"/>
      <c r="R5" s="296"/>
      <c r="S5" s="215" t="s">
        <v>124</v>
      </c>
      <c r="T5" s="215" t="s">
        <v>125</v>
      </c>
      <c r="U5" s="215" t="s">
        <v>22</v>
      </c>
      <c r="V5" s="215" t="s">
        <v>23</v>
      </c>
      <c r="W5" s="296" t="s">
        <v>24</v>
      </c>
      <c r="X5" s="282"/>
      <c r="Y5" s="282"/>
      <c r="Z5" s="282"/>
      <c r="AA5" s="216" t="s">
        <v>127</v>
      </c>
      <c r="AB5" s="216" t="s">
        <v>128</v>
      </c>
      <c r="AC5" s="216">
        <v>0.061</v>
      </c>
      <c r="AD5" s="217" t="s">
        <v>133</v>
      </c>
      <c r="AE5" s="217" t="s">
        <v>134</v>
      </c>
      <c r="AF5" s="216">
        <v>0.036</v>
      </c>
      <c r="AG5" s="216">
        <v>0.026</v>
      </c>
      <c r="AH5" s="282"/>
      <c r="AI5" s="282"/>
      <c r="AJ5" s="215" t="s">
        <v>124</v>
      </c>
      <c r="AK5" s="215" t="s">
        <v>125</v>
      </c>
      <c r="AL5" s="282"/>
      <c r="AM5" s="215" t="s">
        <v>124</v>
      </c>
      <c r="AN5" s="215" t="s">
        <v>125</v>
      </c>
    </row>
    <row r="6" spans="1:42" ht="12.75">
      <c r="A6" s="33">
        <v>1</v>
      </c>
      <c r="B6" s="33" t="str">
        <f>Іванов!$G$1</f>
        <v>Іванов І.І.</v>
      </c>
      <c r="C6" s="33" t="str">
        <f>Іванов!$B$3</f>
        <v>Керівник</v>
      </c>
      <c r="D6" s="33">
        <f>Іванов!B6</f>
        <v>20</v>
      </c>
      <c r="E6" s="77">
        <f>Іванов!C6</f>
        <v>159</v>
      </c>
      <c r="F6" s="42">
        <f>Іванов!D6</f>
        <v>0</v>
      </c>
      <c r="G6" s="42">
        <f>Іванов!E6</f>
        <v>0</v>
      </c>
      <c r="H6" s="42">
        <f>Іванов!F6</f>
        <v>3103</v>
      </c>
      <c r="I6" s="42">
        <f>Іванов!G6</f>
        <v>130</v>
      </c>
      <c r="J6" s="42">
        <f>Іванов!H6</f>
        <v>646.6</v>
      </c>
      <c r="K6" s="42">
        <f>Іванов!I6</f>
        <v>0</v>
      </c>
      <c r="L6" s="42">
        <f>Іванов!J6</f>
        <v>310.3</v>
      </c>
      <c r="M6" s="42">
        <f>Іванов!K6</f>
        <v>0</v>
      </c>
      <c r="N6" s="42">
        <f>Іванов!L6</f>
        <v>0</v>
      </c>
      <c r="O6" s="42">
        <f>Іванов!M6</f>
        <v>0</v>
      </c>
      <c r="P6" s="42">
        <f>Іванов!N6</f>
        <v>0</v>
      </c>
      <c r="Q6" s="42">
        <f>Іванов!O6</f>
        <v>58.62</v>
      </c>
      <c r="R6" s="42">
        <f>Іванов!P6</f>
        <v>0</v>
      </c>
      <c r="S6" s="42">
        <f>Іванов!Q6</f>
        <v>0</v>
      </c>
      <c r="T6" s="42">
        <f>Іванов!R6</f>
        <v>0</v>
      </c>
      <c r="U6" s="42">
        <f>Іванов!S6</f>
        <v>0</v>
      </c>
      <c r="V6" s="42">
        <f>Іванов!T6</f>
        <v>0</v>
      </c>
      <c r="W6" s="42">
        <f>Іванов!U6</f>
        <v>0</v>
      </c>
      <c r="X6" s="42">
        <f>Іванов!V6</f>
        <v>0</v>
      </c>
      <c r="Y6" s="43">
        <f>Іванов!W6</f>
        <v>4248.5199999999995</v>
      </c>
      <c r="Z6" s="42">
        <f>Іванов!X6</f>
        <v>1500</v>
      </c>
      <c r="AA6" s="42">
        <f>Іванов!Y6</f>
        <v>598.4</v>
      </c>
      <c r="AB6" s="42">
        <f>Іванов!Z6</f>
        <v>0</v>
      </c>
      <c r="AC6" s="42">
        <f>Іванов!AA6</f>
        <v>259.16</v>
      </c>
      <c r="AD6" s="42">
        <f>Іванов!AB6</f>
        <v>0</v>
      </c>
      <c r="AE6" s="42">
        <f>Іванов!AC6</f>
        <v>0</v>
      </c>
      <c r="AF6" s="42">
        <f>Іванов!AD6</f>
        <v>0</v>
      </c>
      <c r="AG6" s="42">
        <f>Іванов!AE6</f>
        <v>0</v>
      </c>
      <c r="AH6" s="42">
        <f>Іванов!AF6</f>
        <v>0</v>
      </c>
      <c r="AI6" s="42">
        <f>Іванов!AG6</f>
        <v>0</v>
      </c>
      <c r="AJ6" s="42">
        <f>Іванов!AH6</f>
        <v>1890.96</v>
      </c>
      <c r="AK6" s="42">
        <f>Іванов!AI6</f>
        <v>0</v>
      </c>
      <c r="AL6" s="42">
        <f>Іванов!AJ6</f>
        <v>4248.52</v>
      </c>
      <c r="AM6" s="43">
        <f>Іванов!AK6</f>
        <v>0</v>
      </c>
      <c r="AN6" s="43">
        <f>Іванов!AL6</f>
        <v>0</v>
      </c>
      <c r="AO6" s="218"/>
      <c r="AP6" s="219"/>
    </row>
    <row r="7" spans="1:80" ht="12.75">
      <c r="A7" s="33">
        <v>2</v>
      </c>
      <c r="B7" s="33" t="str">
        <f>Петров!$G$1</f>
        <v>Петров П.П.</v>
      </c>
      <c r="C7" s="33" t="str">
        <f>Петров!$B$3</f>
        <v>Заступник</v>
      </c>
      <c r="D7" s="33">
        <f>Петров!B6</f>
        <v>18</v>
      </c>
      <c r="E7" s="77">
        <f>Петров!C6</f>
        <v>142.3</v>
      </c>
      <c r="F7" s="42">
        <f>Петров!D6</f>
        <v>0</v>
      </c>
      <c r="G7" s="42">
        <f>Петров!E6</f>
        <v>0</v>
      </c>
      <c r="H7" s="42">
        <f>Петров!F6</f>
        <v>2653.2</v>
      </c>
      <c r="I7" s="42">
        <f>Петров!G6</f>
        <v>81</v>
      </c>
      <c r="J7" s="42">
        <f>Петров!H6</f>
        <v>683.55</v>
      </c>
      <c r="K7" s="42">
        <f>Петров!I6</f>
        <v>0</v>
      </c>
      <c r="L7" s="42">
        <f>Петров!J6</f>
        <v>-243.67000000000002</v>
      </c>
      <c r="M7" s="42">
        <f>Петров!K6</f>
        <v>0</v>
      </c>
      <c r="N7" s="42">
        <f>Петров!L6</f>
        <v>0</v>
      </c>
      <c r="O7" s="42">
        <f>Петров!M6</f>
        <v>0</v>
      </c>
      <c r="P7" s="42">
        <f>Петров!N6</f>
        <v>0</v>
      </c>
      <c r="Q7" s="42">
        <f>Петров!O6</f>
        <v>64.65</v>
      </c>
      <c r="R7" s="42">
        <f>Петров!P6</f>
        <v>402.14</v>
      </c>
      <c r="S7" s="42">
        <f>Петров!Q6</f>
        <v>0</v>
      </c>
      <c r="T7" s="42">
        <f>Петров!R6</f>
        <v>0</v>
      </c>
      <c r="U7" s="42">
        <f>Петров!S6</f>
        <v>0</v>
      </c>
      <c r="V7" s="42">
        <f>Петров!T6</f>
        <v>0</v>
      </c>
      <c r="W7" s="42">
        <f>Петров!U6</f>
        <v>0</v>
      </c>
      <c r="X7" s="42">
        <f>Петров!V6</f>
        <v>0</v>
      </c>
      <c r="Y7" s="43">
        <f>Петров!W6</f>
        <v>3640.87</v>
      </c>
      <c r="Z7" s="42">
        <f>Петров!X6</f>
        <v>1000</v>
      </c>
      <c r="AA7" s="42">
        <f>Петров!Y6</f>
        <v>512.82</v>
      </c>
      <c r="AB7" s="42">
        <f>Петров!Z6</f>
        <v>0</v>
      </c>
      <c r="AC7" s="42">
        <f>Петров!AA6</f>
        <v>222.09</v>
      </c>
      <c r="AD7" s="42">
        <f>Петров!AB6</f>
        <v>0</v>
      </c>
      <c r="AE7" s="42">
        <f>Петров!AC6</f>
        <v>0</v>
      </c>
      <c r="AF7" s="42">
        <f>Петров!AD6</f>
        <v>0</v>
      </c>
      <c r="AG7" s="42">
        <f>Петров!AE6</f>
        <v>0</v>
      </c>
      <c r="AH7" s="42">
        <f>Петров!AF6</f>
        <v>0</v>
      </c>
      <c r="AI7" s="42">
        <f>Петров!AG6</f>
        <v>0</v>
      </c>
      <c r="AJ7" s="42">
        <f>Петров!AH6</f>
        <v>1905.96</v>
      </c>
      <c r="AK7" s="42">
        <f>Петров!AI6</f>
        <v>0</v>
      </c>
      <c r="AL7" s="42">
        <f>Петров!AJ6</f>
        <v>3640.87</v>
      </c>
      <c r="AM7" s="43">
        <f>Петров!AK6</f>
        <v>0</v>
      </c>
      <c r="AN7" s="43">
        <f>Петров!AL6</f>
        <v>0</v>
      </c>
      <c r="AO7" s="218"/>
      <c r="AP7" s="219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2.75">
      <c r="A8" s="33">
        <v>3</v>
      </c>
      <c r="B8" s="33" t="str">
        <f>Сидоров!$G$1</f>
        <v>Сидоров С.С.</v>
      </c>
      <c r="C8" s="33" t="str">
        <f>Сидоров!$B$3</f>
        <v>Заступник</v>
      </c>
      <c r="D8" s="33">
        <f>Сидоров!B6</f>
        <v>20</v>
      </c>
      <c r="E8" s="77">
        <f>Сидоров!C6</f>
        <v>159</v>
      </c>
      <c r="F8" s="42">
        <f>Сидоров!D6</f>
        <v>0</v>
      </c>
      <c r="G8" s="42">
        <f>Сидоров!E6</f>
        <v>0</v>
      </c>
      <c r="H8" s="42">
        <f>Сидоров!F6</f>
        <v>2793</v>
      </c>
      <c r="I8" s="42">
        <f>Сидоров!G6</f>
        <v>70</v>
      </c>
      <c r="J8" s="42">
        <f>Сидоров!H6</f>
        <v>0</v>
      </c>
      <c r="K8" s="42">
        <f>Сидоров!I6</f>
        <v>0</v>
      </c>
      <c r="L8" s="42">
        <f>Сидоров!J6</f>
        <v>0</v>
      </c>
      <c r="M8" s="42">
        <f>Сидоров!K6</f>
        <v>0</v>
      </c>
      <c r="N8" s="42">
        <f>Сидоров!L6</f>
        <v>0</v>
      </c>
      <c r="O8" s="42">
        <f>Сидоров!M6</f>
        <v>0</v>
      </c>
      <c r="P8" s="42">
        <f>Сидоров!N6</f>
        <v>0</v>
      </c>
      <c r="Q8" s="42">
        <f>Сидоров!O6</f>
        <v>64.65</v>
      </c>
      <c r="R8" s="42">
        <f>Сидоров!P6</f>
        <v>0</v>
      </c>
      <c r="S8" s="42">
        <f>Сидоров!Q6</f>
        <v>0</v>
      </c>
      <c r="T8" s="42">
        <f>Сидоров!R6</f>
        <v>0</v>
      </c>
      <c r="U8" s="42">
        <f>Сидоров!S6</f>
        <v>0</v>
      </c>
      <c r="V8" s="42">
        <f>Сидоров!T6</f>
        <v>0</v>
      </c>
      <c r="W8" s="42">
        <f>Сидоров!U6</f>
        <v>0</v>
      </c>
      <c r="X8" s="42">
        <f>Сидоров!V6</f>
        <v>0</v>
      </c>
      <c r="Y8" s="43">
        <f>Сидоров!W6</f>
        <v>2927.65</v>
      </c>
      <c r="Z8" s="42">
        <f>Сидоров!X6</f>
        <v>1000</v>
      </c>
      <c r="AA8" s="42">
        <f>Сидоров!Y6</f>
        <v>412.36</v>
      </c>
      <c r="AB8" s="42">
        <f>Сидоров!Z6</f>
        <v>0</v>
      </c>
      <c r="AC8" s="42">
        <f>Сидоров!AA6</f>
        <v>178.59</v>
      </c>
      <c r="AD8" s="42">
        <f>Сидоров!AB6</f>
        <v>0</v>
      </c>
      <c r="AE8" s="42">
        <f>Сидоров!AC6</f>
        <v>0</v>
      </c>
      <c r="AF8" s="42">
        <f>Сидоров!AD6</f>
        <v>0</v>
      </c>
      <c r="AG8" s="42">
        <f>Сидоров!AE6</f>
        <v>0</v>
      </c>
      <c r="AH8" s="42">
        <f>Сидоров!AF6</f>
        <v>0</v>
      </c>
      <c r="AI8" s="42">
        <f>Сидоров!AG6</f>
        <v>0</v>
      </c>
      <c r="AJ8" s="42">
        <f>Сидоров!AH6</f>
        <v>1336.7</v>
      </c>
      <c r="AK8" s="42">
        <f>Сидоров!AI6</f>
        <v>0</v>
      </c>
      <c r="AL8" s="42">
        <f>Сидоров!AJ6</f>
        <v>2927.65</v>
      </c>
      <c r="AM8" s="43">
        <f>Сидоров!AK6</f>
        <v>0</v>
      </c>
      <c r="AN8" s="43">
        <f>Сидоров!AL6</f>
        <v>0</v>
      </c>
      <c r="AO8" s="218"/>
      <c r="AP8" s="219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2.75">
      <c r="A9" s="33">
        <v>4</v>
      </c>
      <c r="B9" s="33" t="str">
        <f>Васечкин!$G$1</f>
        <v>Васечкін В.В.</v>
      </c>
      <c r="C9" s="33" t="str">
        <f>Васечкин!$B$3</f>
        <v>Заступник</v>
      </c>
      <c r="D9" s="33">
        <f>Васечкин!B6</f>
        <v>19</v>
      </c>
      <c r="E9" s="77">
        <f>Васечкин!C6</f>
        <v>150.45</v>
      </c>
      <c r="F9" s="42">
        <f>Васечкин!D6</f>
        <v>0</v>
      </c>
      <c r="G9" s="42">
        <f>Васечкин!E6</f>
        <v>0</v>
      </c>
      <c r="H9" s="42">
        <f>Васечкин!F6</f>
        <v>2653.35</v>
      </c>
      <c r="I9" s="42">
        <f>Васечкин!G6</f>
        <v>66.5</v>
      </c>
      <c r="J9" s="42">
        <f>Васечкин!H6</f>
        <v>271.99</v>
      </c>
      <c r="K9" s="42">
        <f>Васечкин!I6</f>
        <v>0</v>
      </c>
      <c r="L9" s="42">
        <f>Васечкин!J6</f>
        <v>0</v>
      </c>
      <c r="M9" s="42">
        <f>Васечкин!K6</f>
        <v>0</v>
      </c>
      <c r="N9" s="42">
        <f>Васечкин!L6</f>
        <v>0</v>
      </c>
      <c r="O9" s="42">
        <f>Васечкин!M6</f>
        <v>0</v>
      </c>
      <c r="P9" s="42">
        <f>Васечкин!N6</f>
        <v>0</v>
      </c>
      <c r="Q9" s="42">
        <f>Васечкин!O6</f>
        <v>64.65</v>
      </c>
      <c r="R9" s="42">
        <f>Васечкин!P6</f>
        <v>151.31</v>
      </c>
      <c r="S9" s="42">
        <f>Васечкин!Q6</f>
        <v>0</v>
      </c>
      <c r="T9" s="42">
        <f>Васечкин!R6</f>
        <v>0</v>
      </c>
      <c r="U9" s="42">
        <f>Васечкин!S6</f>
        <v>0</v>
      </c>
      <c r="V9" s="42">
        <f>Васечкин!T6</f>
        <v>0</v>
      </c>
      <c r="W9" s="42">
        <f>Васечкин!U6</f>
        <v>0</v>
      </c>
      <c r="X9" s="42">
        <f>Васечкин!V6</f>
        <v>0</v>
      </c>
      <c r="Y9" s="43">
        <f>Васечкин!W6</f>
        <v>3207.8</v>
      </c>
      <c r="Z9" s="42">
        <f>Васечкин!X6</f>
        <v>0</v>
      </c>
      <c r="AA9" s="42">
        <f>Васечкин!Y6</f>
        <v>451.82</v>
      </c>
      <c r="AB9" s="42">
        <f>Васечкин!Z6</f>
        <v>0</v>
      </c>
      <c r="AC9" s="42">
        <f>Васечкин!AA6</f>
        <v>195.68</v>
      </c>
      <c r="AD9" s="42">
        <f>Васечкин!AB6</f>
        <v>0</v>
      </c>
      <c r="AE9" s="42">
        <f>Васечкин!AC6</f>
        <v>0</v>
      </c>
      <c r="AF9" s="42">
        <f>Васечкин!AD6</f>
        <v>0</v>
      </c>
      <c r="AG9" s="42">
        <f>Васечкин!AE6</f>
        <v>0</v>
      </c>
      <c r="AH9" s="42">
        <f>Васечкин!AF6</f>
        <v>0</v>
      </c>
      <c r="AI9" s="42">
        <f>Васечкин!AG6</f>
        <v>0</v>
      </c>
      <c r="AJ9" s="42">
        <f>Васечкин!AH6</f>
        <v>2560.3</v>
      </c>
      <c r="AK9" s="42">
        <f>Васечкин!AI6</f>
        <v>0</v>
      </c>
      <c r="AL9" s="42">
        <f>Васечкин!AJ6</f>
        <v>3207.8</v>
      </c>
      <c r="AM9" s="43">
        <f>Васечкин!AK6</f>
        <v>0</v>
      </c>
      <c r="AN9" s="43">
        <f>Васечкин!AL6</f>
        <v>0</v>
      </c>
      <c r="AO9" s="218"/>
      <c r="AP9" s="219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66" s="22" customFormat="1" ht="12.75">
      <c r="A10" s="45"/>
      <c r="B10" s="44" t="s">
        <v>118</v>
      </c>
      <c r="C10" s="45"/>
      <c r="D10" s="45">
        <f>SUM(D6:D9)</f>
        <v>77</v>
      </c>
      <c r="E10" s="107"/>
      <c r="F10" s="43">
        <f>SUM(F6:F9)</f>
        <v>0</v>
      </c>
      <c r="G10" s="43">
        <f>SUM(G6:G9)</f>
        <v>0</v>
      </c>
      <c r="H10" s="43">
        <f>SUM(H6:H9)</f>
        <v>11202.550000000001</v>
      </c>
      <c r="I10" s="43">
        <f>SUM(I6:I9)</f>
        <v>347.5</v>
      </c>
      <c r="J10" s="43">
        <f>SUM(J6:J9)</f>
        <v>1602.14</v>
      </c>
      <c r="K10" s="43">
        <f>SUM(K6:K9)</f>
        <v>0</v>
      </c>
      <c r="L10" s="43">
        <f>SUM(L6:L9)</f>
        <v>66.63</v>
      </c>
      <c r="M10" s="43">
        <f>SUM(M6:M9)</f>
        <v>0</v>
      </c>
      <c r="N10" s="43">
        <f>SUM(N6:N9)</f>
        <v>0</v>
      </c>
      <c r="O10" s="43">
        <f>SUM(O6:O9)</f>
        <v>0</v>
      </c>
      <c r="P10" s="43">
        <f>SUM(P6:P9)</f>
        <v>0</v>
      </c>
      <c r="Q10" s="43">
        <f>SUM(Q6:Q9)</f>
        <v>252.57000000000002</v>
      </c>
      <c r="R10" s="43">
        <f>SUM(R6:R9)</f>
        <v>553.45</v>
      </c>
      <c r="S10" s="43">
        <f>SUM(S6:S9)</f>
        <v>0</v>
      </c>
      <c r="T10" s="43">
        <f>SUM(T6:T9)</f>
        <v>0</v>
      </c>
      <c r="U10" s="43">
        <f>SUM(U6:U9)</f>
        <v>0</v>
      </c>
      <c r="V10" s="43">
        <f>SUM(V6:V9)</f>
        <v>0</v>
      </c>
      <c r="W10" s="43">
        <f>SUM(W6:W9)</f>
        <v>0</v>
      </c>
      <c r="X10" s="43">
        <f>SUM(X6:X9)</f>
        <v>0</v>
      </c>
      <c r="Y10" s="43">
        <f>SUM(Y6:Y9)</f>
        <v>14024.84</v>
      </c>
      <c r="Z10" s="43">
        <f>SUM(Z6:Z9)</f>
        <v>3500</v>
      </c>
      <c r="AA10" s="43">
        <f>SUM(AA6:AA9)</f>
        <v>1975.3999999999999</v>
      </c>
      <c r="AB10" s="43">
        <f>SUM(AB6:AB9)</f>
        <v>0</v>
      </c>
      <c r="AC10" s="43">
        <f>SUM(AC6:AC9)</f>
        <v>855.52</v>
      </c>
      <c r="AD10" s="43">
        <f>SUM(AD6:AD9)</f>
        <v>0</v>
      </c>
      <c r="AE10" s="43">
        <f>SUM(AE6:AE9)</f>
        <v>0</v>
      </c>
      <c r="AF10" s="43">
        <f>SUM(AF6:AF9)</f>
        <v>0</v>
      </c>
      <c r="AG10" s="43">
        <f>SUM(AG6:AG9)</f>
        <v>0</v>
      </c>
      <c r="AH10" s="43">
        <f>SUM(AH6:AH9)</f>
        <v>0</v>
      </c>
      <c r="AI10" s="43">
        <f>SUM(AI6:AI9)</f>
        <v>0</v>
      </c>
      <c r="AJ10" s="43">
        <f>SUM(AJ6:AJ9)</f>
        <v>7693.92</v>
      </c>
      <c r="AK10" s="43">
        <f>SUM(AK6:AK9)</f>
        <v>0</v>
      </c>
      <c r="AL10" s="43">
        <f>SUM(AL6:AL9)</f>
        <v>14024.84</v>
      </c>
      <c r="AM10" s="43">
        <f>SUM(AM6:AM9)</f>
        <v>0</v>
      </c>
      <c r="AN10" s="43">
        <f>SUM(AN6:AN9)</f>
        <v>0</v>
      </c>
      <c r="AO10" s="106"/>
      <c r="AP10" s="221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</row>
    <row r="11" spans="1:71" s="22" customFormat="1" ht="12.75">
      <c r="A11" s="45"/>
      <c r="B11" s="44" t="s">
        <v>119</v>
      </c>
      <c r="C11" s="45"/>
      <c r="D11" s="45">
        <f>D10</f>
        <v>77</v>
      </c>
      <c r="E11" s="107"/>
      <c r="F11" s="86">
        <f aca="true" t="shared" si="0" ref="F11:AN11">F10</f>
        <v>0</v>
      </c>
      <c r="G11" s="86">
        <f t="shared" si="0"/>
        <v>0</v>
      </c>
      <c r="H11" s="86">
        <f t="shared" si="0"/>
        <v>11202.550000000001</v>
      </c>
      <c r="I11" s="86">
        <f t="shared" si="0"/>
        <v>347.5</v>
      </c>
      <c r="J11" s="86">
        <f t="shared" si="0"/>
        <v>1602.14</v>
      </c>
      <c r="K11" s="86">
        <f t="shared" si="0"/>
        <v>0</v>
      </c>
      <c r="L11" s="86">
        <f t="shared" si="0"/>
        <v>66.63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6">
        <f t="shared" si="0"/>
        <v>0</v>
      </c>
      <c r="Q11" s="86">
        <f t="shared" si="0"/>
        <v>252.57000000000002</v>
      </c>
      <c r="R11" s="86">
        <f t="shared" si="0"/>
        <v>553.45</v>
      </c>
      <c r="S11" s="86">
        <f t="shared" si="0"/>
        <v>0</v>
      </c>
      <c r="T11" s="86">
        <f t="shared" si="0"/>
        <v>0</v>
      </c>
      <c r="U11" s="86">
        <f t="shared" si="0"/>
        <v>0</v>
      </c>
      <c r="V11" s="86">
        <f t="shared" si="0"/>
        <v>0</v>
      </c>
      <c r="W11" s="86">
        <f t="shared" si="0"/>
        <v>0</v>
      </c>
      <c r="X11" s="86">
        <f t="shared" si="0"/>
        <v>0</v>
      </c>
      <c r="Y11" s="86">
        <f t="shared" si="0"/>
        <v>14024.84</v>
      </c>
      <c r="Z11" s="86">
        <f t="shared" si="0"/>
        <v>3500</v>
      </c>
      <c r="AA11" s="86">
        <f t="shared" si="0"/>
        <v>1975.3999999999999</v>
      </c>
      <c r="AB11" s="86">
        <f t="shared" si="0"/>
        <v>0</v>
      </c>
      <c r="AC11" s="86">
        <f t="shared" si="0"/>
        <v>855.52</v>
      </c>
      <c r="AD11" s="86">
        <f t="shared" si="0"/>
        <v>0</v>
      </c>
      <c r="AE11" s="86">
        <f t="shared" si="0"/>
        <v>0</v>
      </c>
      <c r="AF11" s="86">
        <f t="shared" si="0"/>
        <v>0</v>
      </c>
      <c r="AG11" s="86">
        <f t="shared" si="0"/>
        <v>0</v>
      </c>
      <c r="AH11" s="86">
        <f t="shared" si="0"/>
        <v>0</v>
      </c>
      <c r="AI11" s="86">
        <f t="shared" si="0"/>
        <v>0</v>
      </c>
      <c r="AJ11" s="86">
        <f t="shared" si="0"/>
        <v>7693.92</v>
      </c>
      <c r="AK11" s="86">
        <f t="shared" si="0"/>
        <v>0</v>
      </c>
      <c r="AL11" s="86">
        <f t="shared" si="0"/>
        <v>14024.84</v>
      </c>
      <c r="AM11" s="86">
        <f t="shared" si="0"/>
        <v>0</v>
      </c>
      <c r="AN11" s="86">
        <f t="shared" si="0"/>
        <v>0</v>
      </c>
      <c r="AO11" s="219"/>
      <c r="AP11" s="219"/>
      <c r="AQ11" s="219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</row>
    <row r="12" spans="8:43" ht="11.25" customHeight="1">
      <c r="H12" s="2"/>
      <c r="I12" s="2"/>
      <c r="J12" s="2"/>
      <c r="K12" s="2"/>
      <c r="L12" s="2"/>
      <c r="M12" s="2"/>
      <c r="N12" s="2"/>
      <c r="O12" s="2"/>
      <c r="P12" s="2"/>
      <c r="Q12" s="2"/>
      <c r="S12" s="2"/>
      <c r="T12" s="2"/>
      <c r="Y12" s="2"/>
      <c r="AN12" s="2"/>
      <c r="AO12" s="219"/>
      <c r="AP12" s="219"/>
      <c r="AQ12" s="219"/>
    </row>
    <row r="13" spans="29:43" s="30" customFormat="1" ht="12.75" customHeight="1">
      <c r="AC13" s="30" t="s">
        <v>190</v>
      </c>
      <c r="AD13"/>
      <c r="AE13"/>
      <c r="AF13"/>
      <c r="AG13"/>
      <c r="AH13"/>
      <c r="AI13"/>
      <c r="AJ13"/>
      <c r="AK13"/>
      <c r="AL13"/>
      <c r="AM13"/>
      <c r="AO13" s="219"/>
      <c r="AP13" s="219"/>
      <c r="AQ13" s="219"/>
    </row>
    <row r="14" s="30" customFormat="1" ht="24.75" customHeight="1">
      <c r="AP14" s="105"/>
    </row>
    <row r="15" spans="1:42" ht="12.75">
      <c r="A15" s="304"/>
      <c r="B15" s="304"/>
      <c r="C15" s="304"/>
      <c r="D15" s="304"/>
      <c r="E15" s="304"/>
      <c r="F15" s="304"/>
      <c r="G15" s="186"/>
      <c r="H15" s="165"/>
      <c r="I15" s="165"/>
      <c r="J15" s="164"/>
      <c r="K15" s="164"/>
      <c r="L15" s="300"/>
      <c r="M15" s="300"/>
      <c r="N15" s="300"/>
      <c r="O15" s="300"/>
      <c r="P15" s="166"/>
      <c r="Q15" s="166"/>
      <c r="R15" s="166"/>
      <c r="Z15" s="2"/>
      <c r="AO15" s="39"/>
      <c r="AP15" s="211"/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192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O25" s="39"/>
      <c r="AP25" s="39"/>
    </row>
    <row r="26" spans="1:42" ht="12.75">
      <c r="A26" s="199">
        <v>1</v>
      </c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14024.84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O26" s="39"/>
      <c r="AP26" s="39"/>
    </row>
    <row r="27" spans="1:42" ht="12.75">
      <c r="A27" s="199">
        <v>2</v>
      </c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O27" s="39"/>
      <c r="AP27" s="39"/>
    </row>
    <row r="28" spans="1:42" ht="12.75">
      <c r="A28" s="199">
        <v>3</v>
      </c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O28" s="39"/>
      <c r="AP28" s="39"/>
    </row>
    <row r="29" spans="1:42" ht="12.75">
      <c r="A29" s="199">
        <v>4</v>
      </c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O29" s="39"/>
      <c r="AP29" s="39"/>
    </row>
    <row r="30" spans="1:42" ht="12.75">
      <c r="A30" s="199">
        <v>5</v>
      </c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O30" s="39"/>
      <c r="AP30" s="39"/>
    </row>
    <row r="31" spans="1:42" ht="12.75">
      <c r="A31" s="199">
        <v>6</v>
      </c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5091.02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O31" s="39"/>
      <c r="AP31" s="39"/>
    </row>
    <row r="32" spans="1:42" ht="12.75">
      <c r="A32" s="199">
        <v>7</v>
      </c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O32" s="39"/>
      <c r="AP32" s="39"/>
    </row>
    <row r="33" spans="1:42" ht="12.75">
      <c r="A33" s="199">
        <v>8</v>
      </c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O33" s="39"/>
      <c r="AP33" s="39"/>
    </row>
    <row r="34" spans="1:42" ht="12.75">
      <c r="A34" s="199">
        <v>9</v>
      </c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1975.3999999999999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O34" s="39"/>
      <c r="AP34" s="39"/>
    </row>
    <row r="35" spans="1:69" ht="12.75">
      <c r="A35" s="199">
        <v>10</v>
      </c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37" ht="12.75">
      <c r="A36" s="199">
        <v>11</v>
      </c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855.52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75">
      <c r="A37" s="199">
        <v>12</v>
      </c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.75">
      <c r="A38" s="199">
        <v>13</v>
      </c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.75">
      <c r="A39" s="199">
        <v>14</v>
      </c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.75">
      <c r="A40" s="199">
        <v>15</v>
      </c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</row>
    <row r="41" spans="1:37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21946.780000000002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18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</row>
    <row r="43" spans="1:18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</row>
    <row r="44" spans="1:18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</row>
    <row r="45" spans="1:20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</row>
    <row r="46" spans="1:20" ht="12.75">
      <c r="A46" s="167"/>
      <c r="B46" s="169"/>
      <c r="C46" s="169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>
        <v>31</v>
      </c>
      <c r="N46" s="30" t="s">
        <v>117</v>
      </c>
      <c r="O46" s="30" t="s">
        <v>130</v>
      </c>
      <c r="P46" s="166"/>
      <c r="Q46" s="166" t="s">
        <v>174</v>
      </c>
      <c r="R46" s="166"/>
      <c r="S46" s="166"/>
      <c r="T46" s="166"/>
    </row>
    <row r="47" spans="1:18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</row>
    <row r="48" spans="1:18" ht="12.7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6"/>
      <c r="O48" s="166"/>
      <c r="P48" s="166"/>
      <c r="Q48" s="166"/>
      <c r="R48" s="166"/>
    </row>
    <row r="49" spans="1:57" ht="12.75">
      <c r="A49" s="30"/>
      <c r="B49" s="30"/>
      <c r="C49" s="30"/>
      <c r="F49" s="30"/>
      <c r="G49" s="30"/>
      <c r="H49" s="30"/>
      <c r="I49" s="30"/>
      <c r="J49" s="30"/>
      <c r="K49" s="30"/>
      <c r="L49" s="30"/>
      <c r="M49" s="30"/>
      <c r="N49" s="30"/>
      <c r="O49" s="38"/>
      <c r="P49" s="38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30"/>
      <c r="BD49" s="30"/>
      <c r="BE49" s="30"/>
    </row>
    <row r="50" spans="1:57" ht="12.75">
      <c r="A50"/>
      <c r="B50"/>
      <c r="C50"/>
      <c r="D50"/>
      <c r="E50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30"/>
      <c r="BD50" s="30"/>
      <c r="BE50" s="30"/>
    </row>
    <row r="51" spans="1:57" ht="12.75">
      <c r="A51"/>
      <c r="B51"/>
      <c r="C51"/>
      <c r="D51"/>
      <c r="E51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30"/>
      <c r="BD51" s="30"/>
      <c r="BE51" s="30"/>
    </row>
    <row r="52" spans="1:57" ht="12.75">
      <c r="A52"/>
      <c r="B52"/>
      <c r="C52"/>
      <c r="D52"/>
      <c r="E52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30"/>
      <c r="BD52" s="30"/>
      <c r="BE52" s="30"/>
    </row>
    <row r="53" spans="1:57" ht="12.75">
      <c r="A53"/>
      <c r="B53"/>
      <c r="C53"/>
      <c r="D53"/>
      <c r="E53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30"/>
      <c r="BD53" s="30"/>
      <c r="BE53" s="30"/>
    </row>
    <row r="56" ht="12.75" customHeight="1"/>
    <row r="105" ht="12.75" customHeight="1"/>
    <row r="154" ht="12.75" customHeight="1"/>
    <row r="203" ht="12.75" customHeight="1"/>
    <row r="252" ht="12.75" customHeight="1"/>
    <row r="301" ht="12.75" customHeight="1"/>
    <row r="350" ht="12.75" customHeight="1"/>
    <row r="399" ht="12.75" customHeight="1"/>
    <row r="448" ht="12.75" customHeight="1"/>
    <row r="497" ht="12.75" customHeight="1"/>
  </sheetData>
  <sheetProtection/>
  <mergeCells count="117">
    <mergeCell ref="V22:Y22"/>
    <mergeCell ref="B23:L24"/>
    <mergeCell ref="R23:S24"/>
    <mergeCell ref="O23:Q23"/>
    <mergeCell ref="M23:N23"/>
    <mergeCell ref="O24:Q24"/>
    <mergeCell ref="AM4:AN4"/>
    <mergeCell ref="L19:O19"/>
    <mergeCell ref="R4:R5"/>
    <mergeCell ref="AH4:AH5"/>
    <mergeCell ref="AI4:AI5"/>
    <mergeCell ref="S4:T4"/>
    <mergeCell ref="U4:V4"/>
    <mergeCell ref="P4:P5"/>
    <mergeCell ref="B37:L37"/>
    <mergeCell ref="B32:L32"/>
    <mergeCell ref="I42:L42"/>
    <mergeCell ref="I43:L43"/>
    <mergeCell ref="I18:O18"/>
    <mergeCell ref="I16:O16"/>
    <mergeCell ref="N21:O21"/>
    <mergeCell ref="B25:L25"/>
    <mergeCell ref="B26:L26"/>
    <mergeCell ref="B27:L27"/>
    <mergeCell ref="B28:L28"/>
    <mergeCell ref="I46:L46"/>
    <mergeCell ref="V29:Y29"/>
    <mergeCell ref="D42:F42"/>
    <mergeCell ref="D43:F43"/>
    <mergeCell ref="R41:S41"/>
    <mergeCell ref="B29:L29"/>
    <mergeCell ref="R39:S39"/>
    <mergeCell ref="O34:Q34"/>
    <mergeCell ref="O35:Q35"/>
    <mergeCell ref="O30:Q30"/>
    <mergeCell ref="R34:S34"/>
    <mergeCell ref="R35:S35"/>
    <mergeCell ref="R33:S33"/>
    <mergeCell ref="R32:S32"/>
    <mergeCell ref="R30:S30"/>
    <mergeCell ref="R31:S31"/>
    <mergeCell ref="R28:S28"/>
    <mergeCell ref="R40:S40"/>
    <mergeCell ref="O37:Q37"/>
    <mergeCell ref="O38:Q38"/>
    <mergeCell ref="O36:Q36"/>
    <mergeCell ref="O40:Q40"/>
    <mergeCell ref="O39:Q39"/>
    <mergeCell ref="R36:S36"/>
    <mergeCell ref="R37:S37"/>
    <mergeCell ref="R38:S38"/>
    <mergeCell ref="M31:N31"/>
    <mergeCell ref="R29:S29"/>
    <mergeCell ref="O31:Q31"/>
    <mergeCell ref="O32:Q32"/>
    <mergeCell ref="O25:Q25"/>
    <mergeCell ref="O26:Q26"/>
    <mergeCell ref="O27:Q27"/>
    <mergeCell ref="R25:S25"/>
    <mergeCell ref="R26:S26"/>
    <mergeCell ref="R27:S27"/>
    <mergeCell ref="B39:L39"/>
    <mergeCell ref="B33:L33"/>
    <mergeCell ref="M27:N27"/>
    <mergeCell ref="M28:N28"/>
    <mergeCell ref="M32:N32"/>
    <mergeCell ref="B38:L38"/>
    <mergeCell ref="M34:N34"/>
    <mergeCell ref="M38:N38"/>
    <mergeCell ref="B31:L31"/>
    <mergeCell ref="B30:L30"/>
    <mergeCell ref="I45:L45"/>
    <mergeCell ref="M40:N40"/>
    <mergeCell ref="M37:N37"/>
    <mergeCell ref="B34:L34"/>
    <mergeCell ref="B35:L35"/>
    <mergeCell ref="B36:L36"/>
    <mergeCell ref="B40:L40"/>
    <mergeCell ref="M39:N39"/>
    <mergeCell ref="M36:N36"/>
    <mergeCell ref="M35:N35"/>
    <mergeCell ref="Q4:Q5"/>
    <mergeCell ref="M33:N33"/>
    <mergeCell ref="O33:Q33"/>
    <mergeCell ref="M29:N29"/>
    <mergeCell ref="M24:N24"/>
    <mergeCell ref="M25:N25"/>
    <mergeCell ref="M26:N26"/>
    <mergeCell ref="O28:Q28"/>
    <mergeCell ref="O29:Q29"/>
    <mergeCell ref="M30:N30"/>
    <mergeCell ref="A17:F17"/>
    <mergeCell ref="L17:O17"/>
    <mergeCell ref="B4:B5"/>
    <mergeCell ref="C4:C5"/>
    <mergeCell ref="A16:F16"/>
    <mergeCell ref="D4:D5"/>
    <mergeCell ref="E4:E5"/>
    <mergeCell ref="A15:F15"/>
    <mergeCell ref="L15:O15"/>
    <mergeCell ref="AL4:AL5"/>
    <mergeCell ref="AC4:AG4"/>
    <mergeCell ref="AJ4:AK4"/>
    <mergeCell ref="W4:W5"/>
    <mergeCell ref="X4:X5"/>
    <mergeCell ref="Y4:Y5"/>
    <mergeCell ref="Z4:Z5"/>
    <mergeCell ref="AA4:AB4"/>
    <mergeCell ref="A3:N3"/>
    <mergeCell ref="I4:I5"/>
    <mergeCell ref="J4:J5"/>
    <mergeCell ref="K4:K5"/>
    <mergeCell ref="H4:H5"/>
    <mergeCell ref="L4:L5"/>
    <mergeCell ref="A4:A5"/>
    <mergeCell ref="M4:O4"/>
    <mergeCell ref="F4:G4"/>
  </mergeCells>
  <printOptions horizontalCentered="1"/>
  <pageMargins left="0.15748031496062992" right="0.15748031496062992" top="0.1968503937007874" bottom="0.1968503937007874" header="0.1968503937007874" footer="0.1968503937007874"/>
  <pageSetup horizontalDpi="600" verticalDpi="600" orientation="landscape" paperSize="9" scale="86" r:id="rId1"/>
  <rowBreaks count="1" manualBreakCount="1">
    <brk id="13" max="36" man="1"/>
  </rowBreaks>
  <colBreaks count="1" manualBreakCount="1">
    <brk id="22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Q4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W2" sqref="W2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3.125" style="0" customWidth="1"/>
    <col min="4" max="4" width="5.375" style="0" customWidth="1"/>
    <col min="5" max="5" width="7.75390625" style="0" customWidth="1"/>
    <col min="6" max="6" width="8.25390625" style="0" customWidth="1"/>
    <col min="11" max="11" width="8.00390625" style="0" hidden="1" customWidth="1"/>
    <col min="12" max="12" width="10.00390625" style="0" customWidth="1"/>
    <col min="13" max="13" width="10.125" style="0" bestFit="1" customWidth="1"/>
    <col min="15" max="15" width="10.375" style="0" customWidth="1"/>
    <col min="16" max="16" width="0" style="0" hidden="1" customWidth="1"/>
    <col min="17" max="17" width="10.25390625" style="0" customWidth="1"/>
    <col min="23" max="23" width="8.375" style="0" customWidth="1"/>
    <col min="24" max="24" width="0" style="0" hidden="1" customWidth="1"/>
    <col min="25" max="25" width="12.25390625" style="22" customWidth="1"/>
    <col min="33" max="33" width="0" style="0" hidden="1" customWidth="1"/>
    <col min="34" max="34" width="8.25390625" style="0" customWidth="1"/>
    <col min="35" max="35" width="7.25390625" style="0" customWidth="1"/>
    <col min="38" max="38" width="11.875" style="22" customWidth="1"/>
    <col min="39" max="40" width="9.125" style="22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AO1" s="166"/>
      <c r="AP1" s="166"/>
    </row>
    <row r="2" spans="1:42" ht="14.25" customHeight="1">
      <c r="A2" s="39"/>
      <c r="E2" s="30"/>
      <c r="F2" t="s">
        <v>66</v>
      </c>
      <c r="N2" t="s">
        <v>180</v>
      </c>
      <c r="U2" t="s">
        <v>188</v>
      </c>
      <c r="AO2" s="166"/>
      <c r="AP2" s="166"/>
    </row>
    <row r="3" spans="1:42" ht="12" customHeight="1">
      <c r="A3" s="280" t="s">
        <v>162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AO3" s="166"/>
      <c r="AP3" s="166"/>
    </row>
    <row r="4" spans="1:40" s="111" customFormat="1" ht="26.25" customHeight="1">
      <c r="A4" s="284" t="s">
        <v>74</v>
      </c>
      <c r="B4" s="301" t="s">
        <v>65</v>
      </c>
      <c r="C4" s="301" t="s">
        <v>0</v>
      </c>
      <c r="D4" s="303" t="s">
        <v>75</v>
      </c>
      <c r="E4" s="303" t="s">
        <v>76</v>
      </c>
      <c r="F4" s="329" t="s">
        <v>52</v>
      </c>
      <c r="G4" s="329"/>
      <c r="H4" s="323" t="s">
        <v>1</v>
      </c>
      <c r="I4" s="323" t="s">
        <v>2</v>
      </c>
      <c r="J4" s="323" t="s">
        <v>3</v>
      </c>
      <c r="K4" s="323" t="s">
        <v>68</v>
      </c>
      <c r="L4" s="323" t="s">
        <v>19</v>
      </c>
      <c r="M4" s="323" t="s">
        <v>17</v>
      </c>
      <c r="N4" s="323"/>
      <c r="O4" s="323"/>
      <c r="P4" s="323" t="s">
        <v>10</v>
      </c>
      <c r="Q4" s="323" t="s">
        <v>53</v>
      </c>
      <c r="R4" s="328" t="s">
        <v>122</v>
      </c>
      <c r="S4" s="322" t="s">
        <v>123</v>
      </c>
      <c r="T4" s="322"/>
      <c r="U4" s="322" t="s">
        <v>126</v>
      </c>
      <c r="V4" s="322" t="s">
        <v>67</v>
      </c>
      <c r="W4" s="328" t="s">
        <v>54</v>
      </c>
      <c r="X4" s="323"/>
      <c r="Y4" s="330" t="s">
        <v>28</v>
      </c>
      <c r="Z4" s="323" t="s">
        <v>16</v>
      </c>
      <c r="AA4" s="331" t="s">
        <v>30</v>
      </c>
      <c r="AB4" s="331"/>
      <c r="AC4" s="301" t="s">
        <v>46</v>
      </c>
      <c r="AD4" s="301"/>
      <c r="AE4" s="301"/>
      <c r="AF4" s="301"/>
      <c r="AG4" s="301"/>
      <c r="AH4" s="328" t="s">
        <v>47</v>
      </c>
      <c r="AI4" s="328" t="s">
        <v>48</v>
      </c>
      <c r="AJ4" s="329" t="s">
        <v>152</v>
      </c>
      <c r="AK4" s="329" t="s">
        <v>49</v>
      </c>
      <c r="AL4" s="330" t="s">
        <v>50</v>
      </c>
      <c r="AM4" s="332" t="s">
        <v>51</v>
      </c>
      <c r="AN4" s="332"/>
    </row>
    <row r="5" spans="1:40" s="111" customFormat="1" ht="54.75" customHeight="1">
      <c r="A5" s="284"/>
      <c r="B5" s="301"/>
      <c r="C5" s="301"/>
      <c r="D5" s="303"/>
      <c r="E5" s="303"/>
      <c r="F5" s="215" t="s">
        <v>124</v>
      </c>
      <c r="G5" s="215" t="s">
        <v>125</v>
      </c>
      <c r="H5" s="323"/>
      <c r="I5" s="323"/>
      <c r="J5" s="323"/>
      <c r="K5" s="323"/>
      <c r="L5" s="323" t="s">
        <v>13</v>
      </c>
      <c r="M5" s="222" t="s">
        <v>44</v>
      </c>
      <c r="N5" s="222" t="s">
        <v>69</v>
      </c>
      <c r="O5" s="222" t="s">
        <v>45</v>
      </c>
      <c r="P5" s="323"/>
      <c r="Q5" s="323"/>
      <c r="R5" s="328"/>
      <c r="S5" s="215" t="s">
        <v>124</v>
      </c>
      <c r="T5" s="215" t="s">
        <v>125</v>
      </c>
      <c r="U5" s="215" t="s">
        <v>22</v>
      </c>
      <c r="V5" s="215" t="s">
        <v>23</v>
      </c>
      <c r="W5" s="328" t="s">
        <v>24</v>
      </c>
      <c r="X5" s="323"/>
      <c r="Y5" s="330"/>
      <c r="Z5" s="323"/>
      <c r="AA5" s="216" t="s">
        <v>127</v>
      </c>
      <c r="AB5" s="216" t="s">
        <v>128</v>
      </c>
      <c r="AC5" s="216">
        <v>0.061</v>
      </c>
      <c r="AD5" s="217" t="s">
        <v>133</v>
      </c>
      <c r="AE5" s="217" t="s">
        <v>134</v>
      </c>
      <c r="AF5" s="216">
        <v>0.036</v>
      </c>
      <c r="AG5" s="216">
        <v>0.026</v>
      </c>
      <c r="AH5" s="328"/>
      <c r="AI5" s="328"/>
      <c r="AJ5" s="215" t="s">
        <v>124</v>
      </c>
      <c r="AK5" s="215" t="s">
        <v>125</v>
      </c>
      <c r="AL5" s="330"/>
      <c r="AM5" s="224" t="s">
        <v>124</v>
      </c>
      <c r="AN5" s="224" t="s">
        <v>125</v>
      </c>
    </row>
    <row r="6" spans="1:40" s="30" customFormat="1" ht="12">
      <c r="A6" s="40">
        <v>1</v>
      </c>
      <c r="B6" s="33" t="str">
        <f>Іванов!$G$1</f>
        <v>Іванов І.І.</v>
      </c>
      <c r="C6" s="33" t="str">
        <f>Іванов!$B$3</f>
        <v>Керівник</v>
      </c>
      <c r="D6" s="40">
        <f>Іванов!B7</f>
        <v>8</v>
      </c>
      <c r="E6" s="42">
        <f>Іванов!C7</f>
        <v>63.15</v>
      </c>
      <c r="F6" s="42">
        <f>Іванов!D7</f>
        <v>0</v>
      </c>
      <c r="G6" s="42">
        <f>Іванов!E7</f>
        <v>0</v>
      </c>
      <c r="H6" s="42">
        <f>Іванов!F7</f>
        <v>1182.1</v>
      </c>
      <c r="I6" s="42">
        <f>Іванов!G7</f>
        <v>49.52</v>
      </c>
      <c r="J6" s="42">
        <f>Іванов!H7</f>
        <v>246.32</v>
      </c>
      <c r="K6" s="42">
        <f>Іванов!I7</f>
        <v>0</v>
      </c>
      <c r="L6" s="42">
        <f>Іванов!J7</f>
        <v>118.21</v>
      </c>
      <c r="M6" s="42">
        <f>Іванов!K7</f>
        <v>0</v>
      </c>
      <c r="N6" s="42">
        <f>Іванов!L7</f>
        <v>0</v>
      </c>
      <c r="O6" s="42">
        <f>Іванов!M7</f>
        <v>0</v>
      </c>
      <c r="P6" s="42">
        <f>Іванов!N7</f>
        <v>0</v>
      </c>
      <c r="Q6" s="42">
        <f>Іванов!O7</f>
        <v>171</v>
      </c>
      <c r="R6" s="42">
        <f>Іванов!P7</f>
        <v>0</v>
      </c>
      <c r="S6" s="42">
        <f>Іванов!Q7</f>
        <v>0</v>
      </c>
      <c r="T6" s="42">
        <f>Іванов!R7</f>
        <v>0</v>
      </c>
      <c r="U6" s="42">
        <f>Іванов!S7</f>
        <v>2355.01</v>
      </c>
      <c r="V6" s="42">
        <f>Іванов!T7</f>
        <v>277.06</v>
      </c>
      <c r="W6" s="42">
        <v>0</v>
      </c>
      <c r="X6" s="42">
        <f>Іванов!V7</f>
        <v>0</v>
      </c>
      <c r="Y6" s="43">
        <f>Іванов!W7</f>
        <v>4399.22</v>
      </c>
      <c r="Z6" s="42">
        <f>Іванов!X7</f>
        <v>3374.75</v>
      </c>
      <c r="AA6" s="42">
        <f>Іванов!Y7</f>
        <v>619.63</v>
      </c>
      <c r="AB6" s="42">
        <f>Іванов!Z7</f>
        <v>0</v>
      </c>
      <c r="AC6" s="42">
        <f>Іванов!AA7</f>
        <v>268.35</v>
      </c>
      <c r="AD6" s="42">
        <f>Іванов!AB7</f>
        <v>0</v>
      </c>
      <c r="AE6" s="42">
        <f>Іванов!AC7</f>
        <v>0</v>
      </c>
      <c r="AF6" s="42">
        <f>Іванов!AD7</f>
        <v>0</v>
      </c>
      <c r="AG6" s="42">
        <f>Іванов!AE7</f>
        <v>0</v>
      </c>
      <c r="AH6" s="42">
        <f>Іванов!AF7</f>
        <v>0</v>
      </c>
      <c r="AI6" s="42">
        <f>Іванов!AG7</f>
        <v>0</v>
      </c>
      <c r="AJ6" s="42">
        <f>Іванов!AH7</f>
        <v>0</v>
      </c>
      <c r="AK6" s="42">
        <f>Іванов!AI7</f>
        <v>0</v>
      </c>
      <c r="AL6" s="43">
        <f>Іванов!AJ7</f>
        <v>4262.7300000000005</v>
      </c>
      <c r="AM6" s="43">
        <f>Іванов!AK7</f>
        <v>136.49000000000024</v>
      </c>
      <c r="AN6" s="43">
        <f>Іванов!AL7</f>
        <v>0</v>
      </c>
    </row>
    <row r="7" spans="1:40" s="30" customFormat="1" ht="12">
      <c r="A7" s="40">
        <v>2</v>
      </c>
      <c r="B7" s="33" t="str">
        <f>Петров!$G$1</f>
        <v>Петров П.П.</v>
      </c>
      <c r="C7" s="33" t="str">
        <f>Петров!$B$3</f>
        <v>Заступник</v>
      </c>
      <c r="D7" s="40">
        <f>Петров!B7</f>
        <v>15</v>
      </c>
      <c r="E7" s="42">
        <f>Петров!C7</f>
        <v>121</v>
      </c>
      <c r="F7" s="42">
        <f>Петров!D7</f>
        <v>0</v>
      </c>
      <c r="G7" s="42">
        <f>Петров!E7</f>
        <v>0</v>
      </c>
      <c r="H7" s="42">
        <f>Петров!F7</f>
        <v>2105.71</v>
      </c>
      <c r="I7" s="42">
        <f>Петров!G7</f>
        <v>64.29</v>
      </c>
      <c r="J7" s="42">
        <f>Петров!H7</f>
        <v>542.5</v>
      </c>
      <c r="K7" s="42">
        <f>Петров!I7</f>
        <v>0</v>
      </c>
      <c r="L7" s="42">
        <f>Петров!J7</f>
        <v>210.57</v>
      </c>
      <c r="M7" s="42">
        <f>Петров!K7</f>
        <v>0</v>
      </c>
      <c r="N7" s="42">
        <f>Петров!L7</f>
        <v>0</v>
      </c>
      <c r="O7" s="42">
        <f>Петров!M7</f>
        <v>0</v>
      </c>
      <c r="P7" s="42">
        <f>Петров!N7</f>
        <v>0</v>
      </c>
      <c r="Q7" s="42">
        <f>Петров!O7</f>
        <v>188.57</v>
      </c>
      <c r="R7" s="42">
        <f>Петров!P7</f>
        <v>1174.38</v>
      </c>
      <c r="S7" s="42">
        <f>Петров!Q7</f>
        <v>0</v>
      </c>
      <c r="T7" s="42">
        <f>Петров!R7</f>
        <v>0</v>
      </c>
      <c r="U7" s="42">
        <f>Петров!S7</f>
        <v>0</v>
      </c>
      <c r="V7" s="42">
        <f>Петров!T7</f>
        <v>0</v>
      </c>
      <c r="W7" s="42">
        <f>Петров!U7</f>
        <v>0</v>
      </c>
      <c r="X7" s="42">
        <f>Петров!V7</f>
        <v>0</v>
      </c>
      <c r="Y7" s="43">
        <f>Петров!W7</f>
        <v>4286.02</v>
      </c>
      <c r="Z7" s="42">
        <f>Петров!X7</f>
        <v>1000</v>
      </c>
      <c r="AA7" s="42">
        <f>Петров!Y7</f>
        <v>603.69</v>
      </c>
      <c r="AB7" s="42">
        <f>Петров!Z7</f>
        <v>0</v>
      </c>
      <c r="AC7" s="42">
        <f>Петров!AA7</f>
        <v>261.45</v>
      </c>
      <c r="AD7" s="42">
        <f>Петров!AB7</f>
        <v>0</v>
      </c>
      <c r="AE7" s="42">
        <f>Петров!AC7</f>
        <v>0</v>
      </c>
      <c r="AF7" s="42">
        <f>Петров!AD7</f>
        <v>0</v>
      </c>
      <c r="AG7" s="42">
        <f>Петров!AE7</f>
        <v>0</v>
      </c>
      <c r="AH7" s="42">
        <f>Петров!AF7</f>
        <v>0</v>
      </c>
      <c r="AI7" s="42">
        <f>Петров!AG7</f>
        <v>0</v>
      </c>
      <c r="AJ7" s="42">
        <f>Петров!AH7</f>
        <v>1303.4</v>
      </c>
      <c r="AK7" s="42">
        <f>Петров!AI7</f>
        <v>0</v>
      </c>
      <c r="AL7" s="43">
        <f>Петров!AJ7</f>
        <v>3168.54</v>
      </c>
      <c r="AM7" s="43">
        <f>Петров!AK7</f>
        <v>1117.4800000000005</v>
      </c>
      <c r="AN7" s="43">
        <f>Петров!AL7</f>
        <v>0</v>
      </c>
    </row>
    <row r="8" spans="1:40" s="30" customFormat="1" ht="12">
      <c r="A8" s="40">
        <v>3</v>
      </c>
      <c r="B8" s="33" t="str">
        <f>Сидоров!$G$1</f>
        <v>Сидоров С.С.</v>
      </c>
      <c r="C8" s="33" t="str">
        <f>Сидоров!$B$3</f>
        <v>Заступник</v>
      </c>
      <c r="D8" s="40">
        <f>Сидоров!B7</f>
        <v>21</v>
      </c>
      <c r="E8" s="42">
        <f>Сидоров!C7</f>
        <v>168</v>
      </c>
      <c r="F8" s="42">
        <f>Сидоров!D7</f>
        <v>0</v>
      </c>
      <c r="G8" s="42">
        <f>Сидоров!E7</f>
        <v>0</v>
      </c>
      <c r="H8" s="42">
        <f>Сидоров!F7</f>
        <v>2793</v>
      </c>
      <c r="I8" s="42">
        <f>Сидоров!G7</f>
        <v>70</v>
      </c>
      <c r="J8" s="42">
        <f>Сидоров!H7</f>
        <v>0</v>
      </c>
      <c r="K8" s="42">
        <f>Сидоров!I7</f>
        <v>0</v>
      </c>
      <c r="L8" s="42">
        <f>Сидоров!J7</f>
        <v>0</v>
      </c>
      <c r="M8" s="42">
        <f>Сидоров!K7</f>
        <v>0</v>
      </c>
      <c r="N8" s="42">
        <f>Сидоров!L7</f>
        <v>0</v>
      </c>
      <c r="O8" s="42">
        <f>Сидоров!M7</f>
        <v>0</v>
      </c>
      <c r="P8" s="42">
        <f>Сидоров!N7</f>
        <v>0</v>
      </c>
      <c r="Q8" s="42">
        <f>Сидоров!O7</f>
        <v>188.3</v>
      </c>
      <c r="R8" s="42">
        <f>Сидоров!P7</f>
        <v>0</v>
      </c>
      <c r="S8" s="42">
        <f>Сидоров!Q7</f>
        <v>0</v>
      </c>
      <c r="T8" s="42">
        <f>Сидоров!R7</f>
        <v>0</v>
      </c>
      <c r="U8" s="42">
        <f>Сидоров!S7</f>
        <v>0</v>
      </c>
      <c r="V8" s="42">
        <f>Сидоров!T7</f>
        <v>0</v>
      </c>
      <c r="W8" s="42">
        <f>Сидоров!U7</f>
        <v>0</v>
      </c>
      <c r="X8" s="42">
        <f>Сидоров!V7</f>
        <v>0</v>
      </c>
      <c r="Y8" s="43">
        <f>Сидоров!W7</f>
        <v>3051.3</v>
      </c>
      <c r="Z8" s="42">
        <f>Сидоров!X7</f>
        <v>1000</v>
      </c>
      <c r="AA8" s="42">
        <f>Сидоров!Y7</f>
        <v>429.78</v>
      </c>
      <c r="AB8" s="42">
        <f>Сидоров!Z7</f>
        <v>0</v>
      </c>
      <c r="AC8" s="42">
        <f>Сидоров!AA7</f>
        <v>186.13</v>
      </c>
      <c r="AD8" s="42">
        <f>Сидоров!AB7</f>
        <v>0</v>
      </c>
      <c r="AE8" s="42">
        <f>Сидоров!AC7</f>
        <v>0</v>
      </c>
      <c r="AF8" s="42">
        <f>Сидоров!AD7</f>
        <v>0</v>
      </c>
      <c r="AG8" s="42">
        <f>Сидоров!AE7</f>
        <v>0</v>
      </c>
      <c r="AH8" s="42">
        <f>Сидоров!AF7</f>
        <v>0</v>
      </c>
      <c r="AI8" s="42">
        <f>Сидоров!AG7</f>
        <v>0</v>
      </c>
      <c r="AJ8" s="42">
        <f>Сидоров!AH7</f>
        <v>772.81</v>
      </c>
      <c r="AK8" s="42">
        <f>Сидоров!AI7</f>
        <v>0</v>
      </c>
      <c r="AL8" s="43">
        <f>Сидоров!AJ7</f>
        <v>2388.72</v>
      </c>
      <c r="AM8" s="43">
        <f>Сидоров!AK7</f>
        <v>662.5800000000004</v>
      </c>
      <c r="AN8" s="43">
        <f>Сидоров!AL7</f>
        <v>0</v>
      </c>
    </row>
    <row r="9" spans="1:40" s="30" customFormat="1" ht="12">
      <c r="A9" s="40">
        <v>4</v>
      </c>
      <c r="B9" s="33" t="str">
        <f>Васечкин!$G$1</f>
        <v>Васечкін В.В.</v>
      </c>
      <c r="C9" s="33" t="str">
        <f>Васечкин!$B$3</f>
        <v>Заступник</v>
      </c>
      <c r="D9" s="40">
        <f>Васечкин!B7</f>
        <v>13</v>
      </c>
      <c r="E9" s="42">
        <f>Васечкин!C7</f>
        <v>103.15</v>
      </c>
      <c r="F9" s="42">
        <f>Васечкин!D7</f>
        <v>0</v>
      </c>
      <c r="G9" s="42">
        <f>Васечкин!E7</f>
        <v>0</v>
      </c>
      <c r="H9" s="42">
        <f>Васечкин!F7</f>
        <v>1729</v>
      </c>
      <c r="I9" s="42">
        <f>Васечкин!G7</f>
        <v>43.33</v>
      </c>
      <c r="J9" s="42">
        <f>Васечкин!H7</f>
        <v>177.23</v>
      </c>
      <c r="K9" s="42">
        <f>Васечкин!I7</f>
        <v>0</v>
      </c>
      <c r="L9" s="42">
        <f>Васечкин!J7</f>
        <v>0</v>
      </c>
      <c r="M9" s="42">
        <f>Васечкин!K7</f>
        <v>0</v>
      </c>
      <c r="N9" s="42">
        <f>Васечкин!L7</f>
        <v>0</v>
      </c>
      <c r="O9" s="42">
        <f>Васечкин!M7</f>
        <v>0</v>
      </c>
      <c r="P9" s="42">
        <f>Васечкин!N7</f>
        <v>0</v>
      </c>
      <c r="Q9" s="42">
        <f>Васечкин!O7</f>
        <v>188.57</v>
      </c>
      <c r="R9" s="42">
        <f>Васечкин!P7</f>
        <v>0</v>
      </c>
      <c r="S9" s="42">
        <f>Васечкин!Q7</f>
        <v>0</v>
      </c>
      <c r="T9" s="42">
        <f>Васечкин!R7</f>
        <v>0</v>
      </c>
      <c r="U9" s="42">
        <f>Васечкин!S7</f>
        <v>1088.2</v>
      </c>
      <c r="V9" s="42">
        <f>Васечкин!T7</f>
        <v>435.28</v>
      </c>
      <c r="W9" s="42">
        <f>Васечкин!U7</f>
        <v>0</v>
      </c>
      <c r="X9" s="42">
        <f>Васечкин!V7</f>
        <v>0</v>
      </c>
      <c r="Y9" s="43">
        <f>Васечкин!W7</f>
        <v>3661.6099999999997</v>
      </c>
      <c r="Z9" s="42">
        <f>Васечкин!X7</f>
        <v>2772</v>
      </c>
      <c r="AA9" s="42">
        <f>Васечкин!Y7</f>
        <v>515.74</v>
      </c>
      <c r="AB9" s="42">
        <f>Васечкин!Z7</f>
        <v>0</v>
      </c>
      <c r="AC9" s="42">
        <f>Васечкин!AA7</f>
        <v>223.36</v>
      </c>
      <c r="AD9" s="42">
        <f>Васечкин!AB7</f>
        <v>0</v>
      </c>
      <c r="AE9" s="42">
        <f>Васечкин!AC7</f>
        <v>0</v>
      </c>
      <c r="AF9" s="42">
        <f>Васечкин!AD7</f>
        <v>0</v>
      </c>
      <c r="AG9" s="42">
        <f>Васечкин!AE7</f>
        <v>0</v>
      </c>
      <c r="AH9" s="42">
        <f>Васечкин!AF7</f>
        <v>0</v>
      </c>
      <c r="AI9" s="42">
        <f>Васечкин!AG7</f>
        <v>0</v>
      </c>
      <c r="AJ9" s="42">
        <f>Васечкин!AH7</f>
        <v>0</v>
      </c>
      <c r="AK9" s="42">
        <f>Васечкин!AI7</f>
        <v>0</v>
      </c>
      <c r="AL9" s="43">
        <f>Васечкин!AJ7</f>
        <v>3511.1</v>
      </c>
      <c r="AM9" s="43">
        <f>Васечкин!AK7</f>
        <v>150.50999999999965</v>
      </c>
      <c r="AN9" s="43">
        <f>Васечкин!AL7</f>
        <v>0</v>
      </c>
    </row>
    <row r="10" spans="1:41" s="38" customFormat="1" ht="12">
      <c r="A10" s="223"/>
      <c r="B10" s="44" t="s">
        <v>118</v>
      </c>
      <c r="C10" s="45"/>
      <c r="D10" s="223">
        <f>SUM(D6:D9)</f>
        <v>57</v>
      </c>
      <c r="E10" s="43"/>
      <c r="F10" s="43">
        <f>SUM(F6:F9)</f>
        <v>0</v>
      </c>
      <c r="G10" s="43">
        <f>SUM(G6:G9)</f>
        <v>0</v>
      </c>
      <c r="H10" s="43">
        <f>SUM(H6:H9)</f>
        <v>7809.8099999999995</v>
      </c>
      <c r="I10" s="43">
        <f>SUM(I6:I9)</f>
        <v>227.14</v>
      </c>
      <c r="J10" s="43">
        <f>SUM(J6:J9)</f>
        <v>966.05</v>
      </c>
      <c r="K10" s="43">
        <f>SUM(K6:K9)</f>
        <v>0</v>
      </c>
      <c r="L10" s="43">
        <f>SUM(L6:L9)</f>
        <v>328.78</v>
      </c>
      <c r="M10" s="43">
        <f>SUM(M6:M9)</f>
        <v>0</v>
      </c>
      <c r="N10" s="43">
        <f>SUM(N6:N9)</f>
        <v>0</v>
      </c>
      <c r="O10" s="43">
        <f>SUM(O6:O9)</f>
        <v>0</v>
      </c>
      <c r="P10" s="43">
        <f>SUM(P6:P9)</f>
        <v>0</v>
      </c>
      <c r="Q10" s="43">
        <f>SUM(Q6:Q9)</f>
        <v>736.44</v>
      </c>
      <c r="R10" s="43">
        <f>SUM(R6:R9)</f>
        <v>1174.38</v>
      </c>
      <c r="S10" s="43">
        <f>SUM(S6:S9)</f>
        <v>0</v>
      </c>
      <c r="T10" s="43">
        <f>SUM(T6:T9)</f>
        <v>0</v>
      </c>
      <c r="U10" s="43">
        <f>SUM(U6:U9)</f>
        <v>3443.21</v>
      </c>
      <c r="V10" s="43">
        <f>SUM(V6:V9)</f>
        <v>712.3399999999999</v>
      </c>
      <c r="W10" s="43">
        <f>SUM(W6:W9)</f>
        <v>0</v>
      </c>
      <c r="X10" s="43">
        <f>SUM(X6:X9)</f>
        <v>0</v>
      </c>
      <c r="Y10" s="43">
        <f>SUM(Y6:Y9)</f>
        <v>15398.150000000001</v>
      </c>
      <c r="Z10" s="43">
        <f>SUM(Z6:Z9)</f>
        <v>8146.75</v>
      </c>
      <c r="AA10" s="43">
        <f>SUM(AA6:AA9)</f>
        <v>2168.84</v>
      </c>
      <c r="AB10" s="43">
        <f>SUM(AB6:AB9)</f>
        <v>0</v>
      </c>
      <c r="AC10" s="43">
        <f>SUM(AC6:AC9)</f>
        <v>939.29</v>
      </c>
      <c r="AD10" s="43">
        <f>SUM(AD6:AD9)</f>
        <v>0</v>
      </c>
      <c r="AE10" s="43">
        <f>SUM(AE6:AE9)</f>
        <v>0</v>
      </c>
      <c r="AF10" s="43">
        <f>SUM(AF6:AF9)</f>
        <v>0</v>
      </c>
      <c r="AG10" s="43">
        <f>SUM(AG6:AG9)</f>
        <v>0</v>
      </c>
      <c r="AH10" s="43">
        <f>SUM(AH6:AH9)</f>
        <v>0</v>
      </c>
      <c r="AI10" s="43">
        <f>SUM(AI6:AI9)</f>
        <v>0</v>
      </c>
      <c r="AJ10" s="43">
        <f>SUM(AJ6:AJ9)</f>
        <v>2076.21</v>
      </c>
      <c r="AK10" s="43">
        <f>SUM(AK6:AK9)</f>
        <v>0</v>
      </c>
      <c r="AL10" s="43">
        <f>SUM(AL6:AL9)</f>
        <v>13331.09</v>
      </c>
      <c r="AM10" s="43">
        <f>SUM(AM6:AM9)</f>
        <v>2067.060000000001</v>
      </c>
      <c r="AN10" s="43">
        <f>SUM(AN6:AN9)</f>
        <v>0</v>
      </c>
      <c r="AO10" s="30"/>
    </row>
    <row r="11" spans="1:41" s="38" customFormat="1" ht="12">
      <c r="A11" s="223"/>
      <c r="B11" s="44" t="s">
        <v>119</v>
      </c>
      <c r="C11" s="45"/>
      <c r="D11" s="223">
        <f>D10</f>
        <v>57</v>
      </c>
      <c r="E11" s="43"/>
      <c r="F11" s="43">
        <f aca="true" t="shared" si="0" ref="F11:AN11">F10</f>
        <v>0</v>
      </c>
      <c r="G11" s="43">
        <f t="shared" si="0"/>
        <v>0</v>
      </c>
      <c r="H11" s="43">
        <f t="shared" si="0"/>
        <v>7809.8099999999995</v>
      </c>
      <c r="I11" s="43">
        <f t="shared" si="0"/>
        <v>227.14</v>
      </c>
      <c r="J11" s="43">
        <f t="shared" si="0"/>
        <v>966.05</v>
      </c>
      <c r="K11" s="43">
        <f t="shared" si="0"/>
        <v>0</v>
      </c>
      <c r="L11" s="43">
        <f t="shared" si="0"/>
        <v>328.78</v>
      </c>
      <c r="M11" s="43">
        <f t="shared" si="0"/>
        <v>0</v>
      </c>
      <c r="N11" s="43">
        <f t="shared" si="0"/>
        <v>0</v>
      </c>
      <c r="O11" s="43">
        <f t="shared" si="0"/>
        <v>0</v>
      </c>
      <c r="P11" s="43">
        <f t="shared" si="0"/>
        <v>0</v>
      </c>
      <c r="Q11" s="43">
        <f t="shared" si="0"/>
        <v>736.44</v>
      </c>
      <c r="R11" s="43">
        <f t="shared" si="0"/>
        <v>1174.38</v>
      </c>
      <c r="S11" s="43">
        <f t="shared" si="0"/>
        <v>0</v>
      </c>
      <c r="T11" s="43">
        <f t="shared" si="0"/>
        <v>0</v>
      </c>
      <c r="U11" s="43">
        <f t="shared" si="0"/>
        <v>3443.21</v>
      </c>
      <c r="V11" s="43">
        <f t="shared" si="0"/>
        <v>712.3399999999999</v>
      </c>
      <c r="W11" s="43">
        <f t="shared" si="0"/>
        <v>0</v>
      </c>
      <c r="X11" s="43">
        <f t="shared" si="0"/>
        <v>0</v>
      </c>
      <c r="Y11" s="43">
        <f t="shared" si="0"/>
        <v>15398.150000000001</v>
      </c>
      <c r="Z11" s="43">
        <f t="shared" si="0"/>
        <v>8146.75</v>
      </c>
      <c r="AA11" s="43">
        <f t="shared" si="0"/>
        <v>2168.84</v>
      </c>
      <c r="AB11" s="43">
        <f t="shared" si="0"/>
        <v>0</v>
      </c>
      <c r="AC11" s="43">
        <f t="shared" si="0"/>
        <v>939.29</v>
      </c>
      <c r="AD11" s="43">
        <f t="shared" si="0"/>
        <v>0</v>
      </c>
      <c r="AE11" s="43">
        <f t="shared" si="0"/>
        <v>0</v>
      </c>
      <c r="AF11" s="43">
        <f t="shared" si="0"/>
        <v>0</v>
      </c>
      <c r="AG11" s="43">
        <f t="shared" si="0"/>
        <v>0</v>
      </c>
      <c r="AH11" s="43">
        <f t="shared" si="0"/>
        <v>0</v>
      </c>
      <c r="AI11" s="43">
        <f t="shared" si="0"/>
        <v>0</v>
      </c>
      <c r="AJ11" s="43">
        <f t="shared" si="0"/>
        <v>2076.21</v>
      </c>
      <c r="AK11" s="43">
        <f t="shared" si="0"/>
        <v>0</v>
      </c>
      <c r="AL11" s="43">
        <f t="shared" si="0"/>
        <v>13331.09</v>
      </c>
      <c r="AM11" s="43">
        <f t="shared" si="0"/>
        <v>2067.060000000001</v>
      </c>
      <c r="AN11" s="43">
        <f t="shared" si="0"/>
        <v>0</v>
      </c>
      <c r="AO11" s="30"/>
    </row>
    <row r="12" s="38" customFormat="1" ht="12">
      <c r="AO12" s="30"/>
    </row>
    <row r="13" spans="25:41" ht="12.75">
      <c r="Y13" s="30" t="s">
        <v>190</v>
      </c>
      <c r="AO13" s="30"/>
    </row>
    <row r="14" spans="25:40" s="30" customFormat="1" ht="12.75" customHeight="1">
      <c r="Y14" s="38"/>
      <c r="AL14" s="38"/>
      <c r="AM14" s="38"/>
      <c r="AN14" s="38"/>
    </row>
    <row r="15" ht="12.75">
      <c r="AO15" s="30"/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Y16"/>
      <c r="AL16"/>
      <c r="AM16"/>
      <c r="AN16"/>
      <c r="AO16" s="30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Y17"/>
      <c r="AL17"/>
      <c r="AM17"/>
      <c r="AN17"/>
      <c r="AO17" s="30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Y18"/>
      <c r="AL18"/>
      <c r="AM18"/>
      <c r="AN18"/>
      <c r="AO18" s="30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Y19"/>
      <c r="AL19"/>
      <c r="AM19"/>
      <c r="AN19"/>
      <c r="AO19" s="30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Y20"/>
      <c r="AL20"/>
      <c r="AM20"/>
      <c r="AN20"/>
      <c r="AO20" s="30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195" t="s">
        <v>177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0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0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0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0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0"/>
      <c r="AP25" s="39"/>
    </row>
    <row r="26" spans="1:42" ht="12.75">
      <c r="A26" s="199">
        <v>1</v>
      </c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15398.150000000001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0"/>
      <c r="AP26" s="39"/>
    </row>
    <row r="27" spans="1:42" ht="12.75">
      <c r="A27" s="199">
        <v>2</v>
      </c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0"/>
      <c r="AP27" s="39"/>
    </row>
    <row r="28" spans="1:42" ht="12.75">
      <c r="A28" s="199">
        <v>3</v>
      </c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0"/>
      <c r="AP28" s="39"/>
    </row>
    <row r="29" spans="1:42" ht="12.75">
      <c r="A29" s="199">
        <v>4</v>
      </c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0"/>
      <c r="AP29" s="39"/>
    </row>
    <row r="30" spans="1:42" ht="12.75">
      <c r="A30" s="199">
        <v>5</v>
      </c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0"/>
      <c r="AP30" s="39"/>
    </row>
    <row r="31" spans="1:42" ht="12.75">
      <c r="A31" s="199">
        <v>6</v>
      </c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5589.53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0"/>
      <c r="AP31" s="39"/>
    </row>
    <row r="32" spans="1:42" ht="12.75">
      <c r="A32" s="199">
        <v>7</v>
      </c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</row>
    <row r="33" spans="1:42" ht="12.75">
      <c r="A33" s="199">
        <v>8</v>
      </c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</row>
    <row r="34" spans="1:42" ht="12.75">
      <c r="A34" s="199">
        <v>9</v>
      </c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2168.84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</row>
    <row r="35" spans="1:69" ht="12.75">
      <c r="A35" s="199">
        <v>10</v>
      </c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>
        <v>11</v>
      </c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939.29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</row>
    <row r="37" spans="1:42" ht="12.75">
      <c r="A37" s="199">
        <v>12</v>
      </c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</row>
    <row r="38" spans="1:42" ht="12.75">
      <c r="A38" s="199">
        <v>13</v>
      </c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</row>
    <row r="39" spans="1:42" ht="12.75">
      <c r="A39" s="199">
        <v>14</v>
      </c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</row>
    <row r="40" spans="1:42" ht="12.75">
      <c r="A40" s="199">
        <v>15</v>
      </c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24095.81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Y42"/>
      <c r="AL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Y43"/>
      <c r="AL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Y44"/>
      <c r="AL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M45" s="253">
        <v>40968</v>
      </c>
      <c r="O45" s="166"/>
      <c r="P45" s="166"/>
      <c r="Q45" s="169" t="s">
        <v>115</v>
      </c>
      <c r="S45" s="166"/>
      <c r="T45" s="166"/>
      <c r="Y45"/>
      <c r="AL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Y46"/>
      <c r="AL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Y47"/>
      <c r="AL47"/>
      <c r="AM47"/>
      <c r="AN47"/>
      <c r="AO47" s="220"/>
      <c r="AP47" s="220"/>
    </row>
    <row r="48" spans="1:42" ht="12.7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6"/>
      <c r="O48" s="166"/>
      <c r="P48" s="166"/>
      <c r="Q48" s="166"/>
      <c r="R48" s="166"/>
      <c r="Y48"/>
      <c r="AL48"/>
      <c r="AM48"/>
      <c r="AN48"/>
      <c r="AO48" s="220"/>
      <c r="AP48" s="220"/>
    </row>
    <row r="49" spans="1:5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8"/>
      <c r="P49" s="38"/>
      <c r="Y49"/>
      <c r="AL49"/>
      <c r="AM49"/>
      <c r="AN49"/>
      <c r="AO49" s="220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30"/>
      <c r="BD49" s="30"/>
      <c r="BE49" s="30"/>
    </row>
  </sheetData>
  <sheetProtection/>
  <mergeCells count="115">
    <mergeCell ref="R4:R5"/>
    <mergeCell ref="J4:J5"/>
    <mergeCell ref="H4:H5"/>
    <mergeCell ref="I4:I5"/>
    <mergeCell ref="AL4:AL5"/>
    <mergeCell ref="AM4:AN4"/>
    <mergeCell ref="A3:N3"/>
    <mergeCell ref="F4:G4"/>
    <mergeCell ref="L4:L5"/>
    <mergeCell ref="M4:O4"/>
    <mergeCell ref="P4:P5"/>
    <mergeCell ref="Q4:Q5"/>
    <mergeCell ref="W4:W5"/>
    <mergeCell ref="X4:X5"/>
    <mergeCell ref="S4:T4"/>
    <mergeCell ref="U4:V4"/>
    <mergeCell ref="K4:K5"/>
    <mergeCell ref="A4:A5"/>
    <mergeCell ref="B4:B5"/>
    <mergeCell ref="C4:C5"/>
    <mergeCell ref="D4:D5"/>
    <mergeCell ref="E4:E5"/>
    <mergeCell ref="AH4:AH5"/>
    <mergeCell ref="AI4:AI5"/>
    <mergeCell ref="AJ4:AK4"/>
    <mergeCell ref="Y4:Y5"/>
    <mergeCell ref="Z4:Z5"/>
    <mergeCell ref="AA4:AB4"/>
    <mergeCell ref="AC4:AG4"/>
    <mergeCell ref="I18:O18"/>
    <mergeCell ref="L19:O19"/>
    <mergeCell ref="N21:O21"/>
    <mergeCell ref="V22:Y22"/>
    <mergeCell ref="A16:F16"/>
    <mergeCell ref="I16:O16"/>
    <mergeCell ref="A17:F17"/>
    <mergeCell ref="L17:O17"/>
    <mergeCell ref="B23:L24"/>
    <mergeCell ref="M23:N23"/>
    <mergeCell ref="O23:Q23"/>
    <mergeCell ref="R23:S24"/>
    <mergeCell ref="M24:N24"/>
    <mergeCell ref="O24:Q24"/>
    <mergeCell ref="B26:L26"/>
    <mergeCell ref="M26:N26"/>
    <mergeCell ref="O26:Q26"/>
    <mergeCell ref="R26:S26"/>
    <mergeCell ref="B25:L25"/>
    <mergeCell ref="M25:N25"/>
    <mergeCell ref="O25:Q25"/>
    <mergeCell ref="R25:S25"/>
    <mergeCell ref="B28:L28"/>
    <mergeCell ref="M28:N28"/>
    <mergeCell ref="O28:Q28"/>
    <mergeCell ref="R28:S28"/>
    <mergeCell ref="B27:L27"/>
    <mergeCell ref="M27:N27"/>
    <mergeCell ref="O27:Q27"/>
    <mergeCell ref="R27:S27"/>
    <mergeCell ref="V29:Y29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B38:L38"/>
    <mergeCell ref="M38:N38"/>
    <mergeCell ref="O38:Q38"/>
    <mergeCell ref="R38:S38"/>
    <mergeCell ref="B37:L37"/>
    <mergeCell ref="M37:N37"/>
    <mergeCell ref="O37:Q37"/>
    <mergeCell ref="R37:S37"/>
    <mergeCell ref="B40:L40"/>
    <mergeCell ref="M40:N40"/>
    <mergeCell ref="O40:Q40"/>
    <mergeCell ref="R40:S40"/>
    <mergeCell ref="B39:L39"/>
    <mergeCell ref="M39:N39"/>
    <mergeCell ref="O39:Q39"/>
    <mergeCell ref="R39:S39"/>
    <mergeCell ref="I45:L45"/>
    <mergeCell ref="I46:L46"/>
    <mergeCell ref="R41:S41"/>
    <mergeCell ref="D42:F42"/>
    <mergeCell ref="I42:L42"/>
    <mergeCell ref="D43:F43"/>
    <mergeCell ref="I43:L43"/>
  </mergeCells>
  <printOptions horizontalCentered="1" verticalCentered="1"/>
  <pageMargins left="0.7480314960629921" right="0.15748031496062992" top="0.31496062992125984" bottom="0.1968503937007874" header="0.1968503937007874" footer="0.1968503937007874"/>
  <pageSetup horizontalDpi="600" verticalDpi="600" orientation="landscape" paperSize="9" scale="75" r:id="rId1"/>
  <rowBreaks count="1" manualBreakCount="1">
    <brk id="14" max="255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Q4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3.625" style="0" customWidth="1"/>
    <col min="2" max="2" width="16.25390625" style="0" customWidth="1"/>
    <col min="3" max="3" width="11.75390625" style="0" customWidth="1"/>
    <col min="4" max="4" width="6.25390625" style="0" customWidth="1"/>
    <col min="5" max="5" width="6.375" style="0" customWidth="1"/>
    <col min="6" max="6" width="8.75390625" style="0" customWidth="1"/>
    <col min="7" max="7" width="8.25390625" style="0" customWidth="1"/>
    <col min="8" max="8" width="10.625" style="0" bestFit="1" customWidth="1"/>
    <col min="9" max="9" width="8.625" style="0" customWidth="1"/>
    <col min="10" max="10" width="9.00390625" style="0" customWidth="1"/>
    <col min="11" max="11" width="10.875" style="0" hidden="1" customWidth="1"/>
    <col min="12" max="12" width="9.875" style="0" customWidth="1"/>
    <col min="13" max="13" width="8.625" style="0" customWidth="1"/>
    <col min="14" max="14" width="8.00390625" style="0" customWidth="1"/>
    <col min="15" max="15" width="11.125" style="0" hidden="1" customWidth="1"/>
    <col min="16" max="16" width="8.75390625" style="0" hidden="1" customWidth="1"/>
    <col min="17" max="17" width="10.875" style="0" customWidth="1"/>
    <col min="18" max="18" width="8.375" style="0" customWidth="1"/>
    <col min="19" max="19" width="8.25390625" style="0" customWidth="1"/>
    <col min="20" max="20" width="7.25390625" style="0" customWidth="1"/>
    <col min="21" max="21" width="8.25390625" style="0" customWidth="1"/>
    <col min="22" max="22" width="9.375" style="0" bestFit="1" customWidth="1"/>
    <col min="23" max="23" width="11.375" style="0" hidden="1" customWidth="1"/>
    <col min="24" max="24" width="10.125" style="0" hidden="1" customWidth="1"/>
    <col min="25" max="25" width="12.25390625" style="22" customWidth="1"/>
    <col min="26" max="26" width="9.375" style="0" customWidth="1"/>
    <col min="27" max="27" width="9.25390625" style="0" customWidth="1"/>
    <col min="28" max="28" width="9.625" style="0" bestFit="1" customWidth="1"/>
    <col min="29" max="29" width="9.00390625" style="0" customWidth="1"/>
    <col min="30" max="30" width="7.875" style="0" customWidth="1"/>
    <col min="31" max="31" width="7.625" style="0" customWidth="1"/>
    <col min="32" max="32" width="6.875" style="0" customWidth="1"/>
    <col min="33" max="33" width="7.125" style="0" hidden="1" customWidth="1"/>
    <col min="34" max="34" width="10.75390625" style="0" customWidth="1"/>
    <col min="35" max="35" width="8.75390625" style="0" customWidth="1"/>
    <col min="36" max="36" width="9.75390625" style="229" customWidth="1"/>
    <col min="37" max="37" width="9.625" style="229" bestFit="1" customWidth="1"/>
    <col min="38" max="38" width="11.25390625" style="22" customWidth="1"/>
    <col min="39" max="39" width="9.875" style="22" bestFit="1" customWidth="1"/>
    <col min="40" max="40" width="9.625" style="22" bestFit="1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AJ1" s="166"/>
      <c r="AK1" s="166"/>
      <c r="AO1" s="166"/>
      <c r="AP1" s="166"/>
    </row>
    <row r="2" spans="1:42" ht="14.25" customHeight="1">
      <c r="A2" s="39"/>
      <c r="E2" s="30"/>
      <c r="F2" t="s">
        <v>66</v>
      </c>
      <c r="N2" t="s">
        <v>180</v>
      </c>
      <c r="U2" t="s">
        <v>188</v>
      </c>
      <c r="AJ2" s="166"/>
      <c r="AK2" s="166"/>
      <c r="AO2" s="166"/>
      <c r="AP2" s="166"/>
    </row>
    <row r="3" spans="1:42" ht="12" customHeight="1">
      <c r="A3" s="280" t="s">
        <v>163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AJ3" s="166"/>
      <c r="AK3" s="166"/>
      <c r="AO3" s="166"/>
      <c r="AP3" s="166"/>
    </row>
    <row r="4" spans="1:40" s="111" customFormat="1" ht="26.25" customHeight="1">
      <c r="A4" s="284" t="s">
        <v>74</v>
      </c>
      <c r="B4" s="301" t="s">
        <v>65</v>
      </c>
      <c r="C4" s="301" t="s">
        <v>0</v>
      </c>
      <c r="D4" s="303" t="s">
        <v>75</v>
      </c>
      <c r="E4" s="303" t="s">
        <v>76</v>
      </c>
      <c r="F4" s="329" t="s">
        <v>52</v>
      </c>
      <c r="G4" s="329"/>
      <c r="H4" s="323" t="s">
        <v>1</v>
      </c>
      <c r="I4" s="323" t="s">
        <v>2</v>
      </c>
      <c r="J4" s="323" t="s">
        <v>3</v>
      </c>
      <c r="K4" s="323" t="s">
        <v>68</v>
      </c>
      <c r="L4" s="323" t="s">
        <v>19</v>
      </c>
      <c r="M4" s="323" t="s">
        <v>17</v>
      </c>
      <c r="N4" s="323"/>
      <c r="O4" s="323"/>
      <c r="P4" s="323" t="s">
        <v>10</v>
      </c>
      <c r="Q4" s="323" t="s">
        <v>53</v>
      </c>
      <c r="R4" s="328" t="s">
        <v>122</v>
      </c>
      <c r="S4" s="322" t="s">
        <v>123</v>
      </c>
      <c r="T4" s="322"/>
      <c r="U4" s="322" t="s">
        <v>126</v>
      </c>
      <c r="V4" s="322" t="s">
        <v>67</v>
      </c>
      <c r="W4" s="323" t="s">
        <v>54</v>
      </c>
      <c r="X4" s="323"/>
      <c r="Y4" s="330" t="s">
        <v>28</v>
      </c>
      <c r="Z4" s="323" t="s">
        <v>16</v>
      </c>
      <c r="AA4" s="331" t="s">
        <v>30</v>
      </c>
      <c r="AB4" s="331"/>
      <c r="AC4" s="301" t="s">
        <v>46</v>
      </c>
      <c r="AD4" s="301"/>
      <c r="AE4" s="301"/>
      <c r="AF4" s="301"/>
      <c r="AG4" s="301"/>
      <c r="AH4" s="323" t="s">
        <v>47</v>
      </c>
      <c r="AI4" s="323" t="s">
        <v>48</v>
      </c>
      <c r="AJ4" s="329" t="s">
        <v>152</v>
      </c>
      <c r="AK4" s="329" t="s">
        <v>49</v>
      </c>
      <c r="AL4" s="330" t="s">
        <v>50</v>
      </c>
      <c r="AM4" s="332" t="s">
        <v>51</v>
      </c>
      <c r="AN4" s="332"/>
    </row>
    <row r="5" spans="1:40" s="111" customFormat="1" ht="54.75" customHeight="1">
      <c r="A5" s="284"/>
      <c r="B5" s="301"/>
      <c r="C5" s="301"/>
      <c r="D5" s="303"/>
      <c r="E5" s="303"/>
      <c r="F5" s="215" t="s">
        <v>124</v>
      </c>
      <c r="G5" s="215" t="s">
        <v>125</v>
      </c>
      <c r="H5" s="323"/>
      <c r="I5" s="323"/>
      <c r="J5" s="323"/>
      <c r="K5" s="323"/>
      <c r="L5" s="323" t="s">
        <v>13</v>
      </c>
      <c r="M5" s="222" t="s">
        <v>44</v>
      </c>
      <c r="N5" s="222" t="s">
        <v>69</v>
      </c>
      <c r="O5" s="222" t="s">
        <v>45</v>
      </c>
      <c r="P5" s="323"/>
      <c r="Q5" s="323"/>
      <c r="R5" s="328"/>
      <c r="S5" s="215" t="s">
        <v>124</v>
      </c>
      <c r="T5" s="215" t="s">
        <v>125</v>
      </c>
      <c r="U5" s="215" t="s">
        <v>22</v>
      </c>
      <c r="V5" s="215" t="s">
        <v>23</v>
      </c>
      <c r="W5" s="323" t="s">
        <v>24</v>
      </c>
      <c r="X5" s="323"/>
      <c r="Y5" s="330"/>
      <c r="Z5" s="323"/>
      <c r="AA5" s="216" t="s">
        <v>127</v>
      </c>
      <c r="AB5" s="216" t="s">
        <v>128</v>
      </c>
      <c r="AC5" s="216">
        <v>0.061</v>
      </c>
      <c r="AD5" s="217" t="s">
        <v>133</v>
      </c>
      <c r="AE5" s="217" t="s">
        <v>134</v>
      </c>
      <c r="AF5" s="216">
        <v>0.036</v>
      </c>
      <c r="AG5" s="216">
        <v>0.026</v>
      </c>
      <c r="AH5" s="323"/>
      <c r="AI5" s="323"/>
      <c r="AJ5" s="215" t="s">
        <v>124</v>
      </c>
      <c r="AK5" s="215" t="s">
        <v>125</v>
      </c>
      <c r="AL5" s="330"/>
      <c r="AM5" s="224" t="s">
        <v>124</v>
      </c>
      <c r="AN5" s="224" t="s">
        <v>125</v>
      </c>
    </row>
    <row r="6" spans="1:40" ht="12.75">
      <c r="A6" s="41"/>
      <c r="B6" s="33" t="str">
        <f>Іванов!$G$1</f>
        <v>Іванов І.І.</v>
      </c>
      <c r="C6" s="33" t="str">
        <f>Іванов!$B$3</f>
        <v>Керівник</v>
      </c>
      <c r="D6" s="41">
        <f>Іванов!B8</f>
        <v>19</v>
      </c>
      <c r="E6" s="226">
        <f>Іванов!C8</f>
        <v>0</v>
      </c>
      <c r="F6" s="226">
        <f>Іванов!D8</f>
        <v>136.49000000000024</v>
      </c>
      <c r="G6" s="226">
        <f>Іванов!E8</f>
        <v>0</v>
      </c>
      <c r="H6" s="226">
        <f>Іванов!F8</f>
        <v>2807.48</v>
      </c>
      <c r="I6" s="226">
        <f>Іванов!G8</f>
        <v>117.62</v>
      </c>
      <c r="J6" s="226">
        <f>Іванов!H8</f>
        <v>585.02</v>
      </c>
      <c r="K6" s="226">
        <f>Іванов!I8</f>
        <v>0</v>
      </c>
      <c r="L6" s="226">
        <f>Іванов!J8</f>
        <v>280.75</v>
      </c>
      <c r="M6" s="226">
        <f>Іванов!K8</f>
        <v>0</v>
      </c>
      <c r="N6" s="226">
        <f>Іванов!L8</f>
        <v>0</v>
      </c>
      <c r="O6" s="226">
        <f>Іванов!M8</f>
        <v>0</v>
      </c>
      <c r="P6" s="226">
        <f>Іванов!N8</f>
        <v>0</v>
      </c>
      <c r="Q6" s="226">
        <f>Іванов!O8</f>
        <v>0</v>
      </c>
      <c r="R6" s="226">
        <f>Іванов!P8</f>
        <v>0</v>
      </c>
      <c r="S6" s="226">
        <f>Іванов!Q8</f>
        <v>0</v>
      </c>
      <c r="T6" s="226">
        <f>Іванов!R8</f>
        <v>0</v>
      </c>
      <c r="U6" s="226">
        <f>Іванов!S8</f>
        <v>0</v>
      </c>
      <c r="V6" s="226">
        <f>Іванов!T8</f>
        <v>0</v>
      </c>
      <c r="W6" s="226">
        <f>Іванов!U8</f>
        <v>0</v>
      </c>
      <c r="X6" s="226">
        <f>Іванов!V8</f>
        <v>0</v>
      </c>
      <c r="Y6" s="227">
        <f>Іванов!W8</f>
        <v>3790.87</v>
      </c>
      <c r="Z6" s="226">
        <f>Іванов!X8</f>
        <v>1500</v>
      </c>
      <c r="AA6" s="226">
        <f>Іванов!Y8</f>
        <v>533.94</v>
      </c>
      <c r="AB6" s="226">
        <f>Іванов!Z8</f>
        <v>0</v>
      </c>
      <c r="AC6" s="226">
        <f>Іванов!AA8</f>
        <v>231.24</v>
      </c>
      <c r="AD6" s="226">
        <f>Іванов!AB8</f>
        <v>0</v>
      </c>
      <c r="AE6" s="226">
        <f>Іванов!AC8</f>
        <v>0</v>
      </c>
      <c r="AF6" s="226">
        <f>Іванов!AD8</f>
        <v>0</v>
      </c>
      <c r="AG6" s="226">
        <f>Іванов!AE8</f>
        <v>0</v>
      </c>
      <c r="AH6" s="226">
        <f>Іванов!AF8</f>
        <v>0</v>
      </c>
      <c r="AI6" s="226">
        <f>Іванов!AG8</f>
        <v>0</v>
      </c>
      <c r="AJ6" s="228">
        <f>Іванов!AH8</f>
        <v>136.49</v>
      </c>
      <c r="AK6" s="228">
        <f>Іванов!AI8</f>
        <v>0</v>
      </c>
      <c r="AL6" s="227">
        <f>Іванов!AJ8</f>
        <v>2401.67</v>
      </c>
      <c r="AM6" s="227">
        <f>Іванов!AK8</f>
        <v>1525.69</v>
      </c>
      <c r="AN6" s="227">
        <f>Іванов!AL8</f>
        <v>0</v>
      </c>
    </row>
    <row r="7" spans="1:40" ht="12.75">
      <c r="A7" s="41"/>
      <c r="B7" s="33" t="str">
        <f>Петров!$G$1</f>
        <v>Петров П.П.</v>
      </c>
      <c r="C7" s="33" t="str">
        <f>Петров!$B$3</f>
        <v>Заступник</v>
      </c>
      <c r="D7" s="41">
        <f>Петров!B8</f>
        <v>21</v>
      </c>
      <c r="E7" s="226">
        <f>Петров!C8</f>
        <v>0</v>
      </c>
      <c r="F7" s="226">
        <f>Петров!D8</f>
        <v>1117.4800000000005</v>
      </c>
      <c r="G7" s="226">
        <f>Петров!E8</f>
        <v>0</v>
      </c>
      <c r="H7" s="226">
        <f>Петров!F8</f>
        <v>2948</v>
      </c>
      <c r="I7" s="226">
        <f>Петров!G8</f>
        <v>90</v>
      </c>
      <c r="J7" s="226">
        <f>Петров!H8</f>
        <v>759.5</v>
      </c>
      <c r="K7" s="226">
        <f>Петров!I8</f>
        <v>0</v>
      </c>
      <c r="L7" s="226">
        <f>Петров!J8</f>
        <v>294.8</v>
      </c>
      <c r="M7" s="226">
        <f>Петров!K8</f>
        <v>0</v>
      </c>
      <c r="N7" s="226">
        <f>Петров!L8</f>
        <v>0</v>
      </c>
      <c r="O7" s="226">
        <f>Петров!M8</f>
        <v>0</v>
      </c>
      <c r="P7" s="226">
        <f>Петров!N8</f>
        <v>0</v>
      </c>
      <c r="Q7" s="226">
        <f>Петров!O8</f>
        <v>0</v>
      </c>
      <c r="R7" s="226">
        <f>Петров!P8</f>
        <v>0</v>
      </c>
      <c r="S7" s="226">
        <f>Петров!Q8</f>
        <v>0</v>
      </c>
      <c r="T7" s="226">
        <f>Петров!R8</f>
        <v>0</v>
      </c>
      <c r="U7" s="226">
        <f>Петров!S8</f>
        <v>0</v>
      </c>
      <c r="V7" s="226">
        <f>Петров!T8</f>
        <v>0</v>
      </c>
      <c r="W7" s="226">
        <f>Петров!U8</f>
        <v>0</v>
      </c>
      <c r="X7" s="226">
        <f>Петров!V8</f>
        <v>0</v>
      </c>
      <c r="Y7" s="227">
        <f>Петров!W8</f>
        <v>4092.3</v>
      </c>
      <c r="Z7" s="226">
        <f>Петров!X8</f>
        <v>1000</v>
      </c>
      <c r="AA7" s="226">
        <f>Петров!Y8</f>
        <v>576.4</v>
      </c>
      <c r="AB7" s="226">
        <f>Петров!Z8</f>
        <v>0</v>
      </c>
      <c r="AC7" s="226">
        <f>Петров!AA8</f>
        <v>249.63</v>
      </c>
      <c r="AD7" s="226">
        <f>Петров!AB8</f>
        <v>0</v>
      </c>
      <c r="AE7" s="226">
        <f>Петров!AC8</f>
        <v>0</v>
      </c>
      <c r="AF7" s="226">
        <f>Петров!AD8</f>
        <v>0</v>
      </c>
      <c r="AG7" s="226">
        <f>Петров!AE8</f>
        <v>0</v>
      </c>
      <c r="AH7" s="226">
        <f>Петров!AF8</f>
        <v>0</v>
      </c>
      <c r="AI7" s="226">
        <f>Петров!AG8</f>
        <v>0</v>
      </c>
      <c r="AJ7" s="228">
        <f>Петров!AH8</f>
        <v>1117.48</v>
      </c>
      <c r="AK7" s="228">
        <f>Петров!AI8</f>
        <v>0</v>
      </c>
      <c r="AL7" s="227">
        <f>Петров!AJ8</f>
        <v>2943.51</v>
      </c>
      <c r="AM7" s="227">
        <f>Петров!AK8</f>
        <v>2266.2700000000004</v>
      </c>
      <c r="AN7" s="227">
        <f>Петров!AL8</f>
        <v>0</v>
      </c>
    </row>
    <row r="8" spans="1:40" ht="12.75">
      <c r="A8" s="41"/>
      <c r="B8" s="33" t="str">
        <f>Сидоров!$G$1</f>
        <v>Сидоров С.С.</v>
      </c>
      <c r="C8" s="33" t="str">
        <f>Сидоров!$B$3</f>
        <v>Заступник</v>
      </c>
      <c r="D8" s="41">
        <f>Сидоров!B8</f>
        <v>21</v>
      </c>
      <c r="E8" s="226">
        <f>Сидоров!C8</f>
        <v>0</v>
      </c>
      <c r="F8" s="226">
        <f>Сидоров!D8</f>
        <v>662.5800000000004</v>
      </c>
      <c r="G8" s="226">
        <f>Сидоров!E8</f>
        <v>0</v>
      </c>
      <c r="H8" s="226">
        <f>Сидоров!F8</f>
        <v>2793</v>
      </c>
      <c r="I8" s="226">
        <f>Сидоров!G8</f>
        <v>70</v>
      </c>
      <c r="J8" s="226">
        <f>Сидоров!H8</f>
        <v>0</v>
      </c>
      <c r="K8" s="226">
        <f>Сидоров!I8</f>
        <v>0</v>
      </c>
      <c r="L8" s="226">
        <f>Сидоров!J8</f>
        <v>0</v>
      </c>
      <c r="M8" s="226">
        <f>Сидоров!K8</f>
        <v>0</v>
      </c>
      <c r="N8" s="226">
        <f>Сидоров!L8</f>
        <v>0</v>
      </c>
      <c r="O8" s="226">
        <f>Сидоров!M8</f>
        <v>0</v>
      </c>
      <c r="P8" s="226">
        <f>Сидоров!N8</f>
        <v>0</v>
      </c>
      <c r="Q8" s="226">
        <f>Сидоров!O8</f>
        <v>0</v>
      </c>
      <c r="R8" s="226">
        <f>Сидоров!P8</f>
        <v>0</v>
      </c>
      <c r="S8" s="226">
        <f>Сидоров!Q8</f>
        <v>0</v>
      </c>
      <c r="T8" s="226">
        <f>Сидоров!R8</f>
        <v>0</v>
      </c>
      <c r="U8" s="226">
        <f>Сидоров!S8</f>
        <v>0</v>
      </c>
      <c r="V8" s="226">
        <f>Сидоров!T8</f>
        <v>0</v>
      </c>
      <c r="W8" s="226">
        <f>Сидоров!U8</f>
        <v>0</v>
      </c>
      <c r="X8" s="226">
        <f>Сидоров!V8</f>
        <v>0</v>
      </c>
      <c r="Y8" s="227">
        <f>Сидоров!W8</f>
        <v>2863</v>
      </c>
      <c r="Z8" s="226">
        <f>Сидоров!X8</f>
        <v>1000</v>
      </c>
      <c r="AA8" s="226">
        <f>Сидоров!Y8</f>
        <v>403.25</v>
      </c>
      <c r="AB8" s="226">
        <f>Сидоров!Z8</f>
        <v>0</v>
      </c>
      <c r="AC8" s="226">
        <f>Сидоров!AA8</f>
        <v>174.64</v>
      </c>
      <c r="AD8" s="226">
        <f>Сидоров!AB8</f>
        <v>0</v>
      </c>
      <c r="AE8" s="226">
        <f>Сидоров!AC8</f>
        <v>0</v>
      </c>
      <c r="AF8" s="226">
        <f>Сидоров!AD8</f>
        <v>0</v>
      </c>
      <c r="AG8" s="226">
        <f>Сидоров!AE8</f>
        <v>0</v>
      </c>
      <c r="AH8" s="226">
        <f>Сидоров!AF8</f>
        <v>0</v>
      </c>
      <c r="AI8" s="226">
        <f>Сидоров!AG8</f>
        <v>0</v>
      </c>
      <c r="AJ8" s="228">
        <f>Сидоров!AH8</f>
        <v>662.58</v>
      </c>
      <c r="AK8" s="228">
        <f>Сидоров!AI8</f>
        <v>0</v>
      </c>
      <c r="AL8" s="227">
        <f>Сидоров!AJ8</f>
        <v>2240.47</v>
      </c>
      <c r="AM8" s="227">
        <f>Сидоров!AK8</f>
        <v>1285.1100000000006</v>
      </c>
      <c r="AN8" s="227">
        <f>Сидоров!AL8</f>
        <v>0</v>
      </c>
    </row>
    <row r="9" spans="1:40" ht="12.75">
      <c r="A9" s="41"/>
      <c r="B9" s="33" t="str">
        <f>Васечкин!$G$1</f>
        <v>Васечкін В.В.</v>
      </c>
      <c r="C9" s="33" t="str">
        <f>Васечкин!$B$3</f>
        <v>Заступник</v>
      </c>
      <c r="D9" s="41">
        <f>Васечкин!B8</f>
        <v>18</v>
      </c>
      <c r="E9" s="226">
        <f>Васечкин!C8</f>
        <v>0</v>
      </c>
      <c r="F9" s="226">
        <f>Васечкин!D8</f>
        <v>150.50999999999965</v>
      </c>
      <c r="G9" s="226">
        <f>Васечкин!E8</f>
        <v>0</v>
      </c>
      <c r="H9" s="226">
        <f>Васечкин!F8</f>
        <v>2394</v>
      </c>
      <c r="I9" s="226">
        <f>Васечкин!G8</f>
        <v>60</v>
      </c>
      <c r="J9" s="226">
        <f>Васечкин!H8</f>
        <v>245.4</v>
      </c>
      <c r="K9" s="226">
        <f>Васечкин!I8</f>
        <v>0</v>
      </c>
      <c r="L9" s="226">
        <f>Васечкин!J8</f>
        <v>0</v>
      </c>
      <c r="M9" s="226">
        <f>Васечкин!K8</f>
        <v>0</v>
      </c>
      <c r="N9" s="226">
        <f>Васечкин!L8</f>
        <v>0</v>
      </c>
      <c r="O9" s="226">
        <f>Васечкин!M8</f>
        <v>0</v>
      </c>
      <c r="P9" s="226">
        <f>Васечкин!N8</f>
        <v>0</v>
      </c>
      <c r="Q9" s="226">
        <f>Васечкин!O8</f>
        <v>0</v>
      </c>
      <c r="R9" s="226">
        <f>Васечкин!P8</f>
        <v>0</v>
      </c>
      <c r="S9" s="226">
        <f>Васечкин!Q8</f>
        <v>0</v>
      </c>
      <c r="T9" s="226">
        <f>Васечкин!R8</f>
        <v>0</v>
      </c>
      <c r="U9" s="226">
        <f>Васечкин!S8</f>
        <v>0</v>
      </c>
      <c r="V9" s="226">
        <f>Васечкин!T8</f>
        <v>0</v>
      </c>
      <c r="W9" s="226">
        <f>Васечкин!U8</f>
        <v>0</v>
      </c>
      <c r="X9" s="226">
        <f>Васечкин!V8</f>
        <v>0</v>
      </c>
      <c r="Y9" s="227">
        <f>Васечкин!W8</f>
        <v>2699.4</v>
      </c>
      <c r="Z9" s="226">
        <f>Васечкин!X8</f>
        <v>0</v>
      </c>
      <c r="AA9" s="226">
        <f>Васечкин!Y8</f>
        <v>380.21</v>
      </c>
      <c r="AB9" s="226">
        <f>Васечкин!Z8</f>
        <v>0</v>
      </c>
      <c r="AC9" s="226">
        <f>Васечкин!AA8</f>
        <v>164.66</v>
      </c>
      <c r="AD9" s="226">
        <f>Васечкин!AB8</f>
        <v>0</v>
      </c>
      <c r="AE9" s="226">
        <f>Васечкин!AC8</f>
        <v>0</v>
      </c>
      <c r="AF9" s="226">
        <f>Васечкин!AD8</f>
        <v>0</v>
      </c>
      <c r="AG9" s="226">
        <f>Васечкин!AE8</f>
        <v>0</v>
      </c>
      <c r="AH9" s="226">
        <f>Васечкин!AF8</f>
        <v>0</v>
      </c>
      <c r="AI9" s="226">
        <f>Васечкин!AG8</f>
        <v>0</v>
      </c>
      <c r="AJ9" s="228">
        <f>Васечкин!AH8</f>
        <v>150.51</v>
      </c>
      <c r="AK9" s="228">
        <f>Васечкин!AI8</f>
        <v>0</v>
      </c>
      <c r="AL9" s="227">
        <f>Васечкин!AJ8</f>
        <v>695.38</v>
      </c>
      <c r="AM9" s="227">
        <f>Васечкин!AK8</f>
        <v>2154.5299999999997</v>
      </c>
      <c r="AN9" s="227">
        <f>Васечкин!AL8</f>
        <v>0</v>
      </c>
    </row>
    <row r="10" spans="1:40" s="22" customFormat="1" ht="12.75">
      <c r="A10" s="225"/>
      <c r="B10" s="44" t="s">
        <v>118</v>
      </c>
      <c r="C10" s="45"/>
      <c r="D10" s="225">
        <f>SUM(D6:D9)</f>
        <v>79</v>
      </c>
      <c r="E10" s="227"/>
      <c r="F10" s="227">
        <f>SUM(F6:F9)</f>
        <v>2067.060000000001</v>
      </c>
      <c r="G10" s="227">
        <f>SUM(G6:G9)</f>
        <v>0</v>
      </c>
      <c r="H10" s="227">
        <f>SUM(H6:H9)</f>
        <v>10942.48</v>
      </c>
      <c r="I10" s="227">
        <f>SUM(I6:I9)</f>
        <v>337.62</v>
      </c>
      <c r="J10" s="227">
        <f>SUM(J6:J9)</f>
        <v>1589.92</v>
      </c>
      <c r="K10" s="227">
        <f>SUM(K6:K9)</f>
        <v>0</v>
      </c>
      <c r="L10" s="227">
        <f>SUM(L6:L9)</f>
        <v>575.55</v>
      </c>
      <c r="M10" s="227">
        <f>SUM(M6:M9)</f>
        <v>0</v>
      </c>
      <c r="N10" s="227">
        <f>SUM(N6:N9)</f>
        <v>0</v>
      </c>
      <c r="O10" s="227">
        <f>SUM(O6:O9)</f>
        <v>0</v>
      </c>
      <c r="P10" s="227">
        <f>SUM(P6:P9)</f>
        <v>0</v>
      </c>
      <c r="Q10" s="227">
        <f>SUM(Q6:Q9)</f>
        <v>0</v>
      </c>
      <c r="R10" s="227">
        <f>SUM(R6:R9)</f>
        <v>0</v>
      </c>
      <c r="S10" s="227">
        <f>SUM(S6:S9)</f>
        <v>0</v>
      </c>
      <c r="T10" s="227">
        <f>SUM(T6:T9)</f>
        <v>0</v>
      </c>
      <c r="U10" s="227">
        <f>SUM(U6:U9)</f>
        <v>0</v>
      </c>
      <c r="V10" s="227">
        <f>SUM(V6:V9)</f>
        <v>0</v>
      </c>
      <c r="W10" s="227">
        <f>SUM(W6:W9)</f>
        <v>0</v>
      </c>
      <c r="X10" s="227">
        <f>SUM(X6:X9)</f>
        <v>0</v>
      </c>
      <c r="Y10" s="227">
        <f>SUM(Y6:Y9)</f>
        <v>13445.57</v>
      </c>
      <c r="Z10" s="227">
        <f>SUM(Z6:Z9)</f>
        <v>3500</v>
      </c>
      <c r="AA10" s="227">
        <f>SUM(AA6:AA9)</f>
        <v>1893.8000000000002</v>
      </c>
      <c r="AB10" s="227">
        <f>SUM(AB6:AB9)</f>
        <v>0</v>
      </c>
      <c r="AC10" s="227">
        <f>SUM(AC6:AC9)</f>
        <v>820.17</v>
      </c>
      <c r="AD10" s="227">
        <f>SUM(AD6:AD9)</f>
        <v>0</v>
      </c>
      <c r="AE10" s="227">
        <f>SUM(AE6:AE9)</f>
        <v>0</v>
      </c>
      <c r="AF10" s="227">
        <f>SUM(AF6:AF9)</f>
        <v>0</v>
      </c>
      <c r="AG10" s="227">
        <f>SUM(AG6:AG9)</f>
        <v>0</v>
      </c>
      <c r="AH10" s="227">
        <f>SUM(AH6:AH9)</f>
        <v>0</v>
      </c>
      <c r="AI10" s="227">
        <f>SUM(AI6:AI9)</f>
        <v>0</v>
      </c>
      <c r="AJ10" s="227">
        <f>SUM(AJ6:AJ9)</f>
        <v>2067.0600000000004</v>
      </c>
      <c r="AK10" s="227">
        <f>SUM(AK6:AK9)</f>
        <v>0</v>
      </c>
      <c r="AL10" s="227">
        <f>SUM(AL6:AL9)</f>
        <v>8281.029999999999</v>
      </c>
      <c r="AM10" s="227">
        <f>SUM(AM6:AM9)</f>
        <v>7231.600000000001</v>
      </c>
      <c r="AN10" s="227">
        <f>SUM(AN6:AN9)</f>
        <v>0</v>
      </c>
    </row>
    <row r="11" spans="1:40" s="22" customFormat="1" ht="12.75">
      <c r="A11" s="225"/>
      <c r="B11" s="44" t="s">
        <v>119</v>
      </c>
      <c r="C11" s="45"/>
      <c r="D11" s="225">
        <f>D10</f>
        <v>79</v>
      </c>
      <c r="E11" s="227"/>
      <c r="F11" s="227">
        <f aca="true" t="shared" si="0" ref="F11:AN11">F10</f>
        <v>2067.060000000001</v>
      </c>
      <c r="G11" s="227">
        <f t="shared" si="0"/>
        <v>0</v>
      </c>
      <c r="H11" s="227">
        <f t="shared" si="0"/>
        <v>10942.48</v>
      </c>
      <c r="I11" s="227">
        <f t="shared" si="0"/>
        <v>337.62</v>
      </c>
      <c r="J11" s="227">
        <f t="shared" si="0"/>
        <v>1589.92</v>
      </c>
      <c r="K11" s="227">
        <f t="shared" si="0"/>
        <v>0</v>
      </c>
      <c r="L11" s="227">
        <f t="shared" si="0"/>
        <v>575.55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27">
        <f t="shared" si="0"/>
        <v>0</v>
      </c>
      <c r="R11" s="227">
        <f t="shared" si="0"/>
        <v>0</v>
      </c>
      <c r="S11" s="227">
        <f t="shared" si="0"/>
        <v>0</v>
      </c>
      <c r="T11" s="227">
        <f t="shared" si="0"/>
        <v>0</v>
      </c>
      <c r="U11" s="227">
        <f t="shared" si="0"/>
        <v>0</v>
      </c>
      <c r="V11" s="227">
        <f t="shared" si="0"/>
        <v>0</v>
      </c>
      <c r="W11" s="227">
        <f t="shared" si="0"/>
        <v>0</v>
      </c>
      <c r="X11" s="227">
        <f t="shared" si="0"/>
        <v>0</v>
      </c>
      <c r="Y11" s="227">
        <f t="shared" si="0"/>
        <v>13445.57</v>
      </c>
      <c r="Z11" s="227">
        <f t="shared" si="0"/>
        <v>3500</v>
      </c>
      <c r="AA11" s="227">
        <f t="shared" si="0"/>
        <v>1893.8000000000002</v>
      </c>
      <c r="AB11" s="227">
        <f t="shared" si="0"/>
        <v>0</v>
      </c>
      <c r="AC11" s="227">
        <f t="shared" si="0"/>
        <v>820.17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2067.0600000000004</v>
      </c>
      <c r="AK11" s="227">
        <f t="shared" si="0"/>
        <v>0</v>
      </c>
      <c r="AL11" s="227">
        <f t="shared" si="0"/>
        <v>8281.029999999999</v>
      </c>
      <c r="AM11" s="227">
        <f t="shared" si="0"/>
        <v>7231.600000000001</v>
      </c>
      <c r="AN11" s="227">
        <f t="shared" si="0"/>
        <v>0</v>
      </c>
    </row>
    <row r="12" ht="12.75">
      <c r="Y12" s="30" t="s">
        <v>190</v>
      </c>
    </row>
    <row r="14" ht="12.75">
      <c r="Q14" s="2"/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Y16"/>
      <c r="AJ16"/>
      <c r="AK16"/>
      <c r="AL16"/>
      <c r="AM16"/>
      <c r="AN1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Y17"/>
      <c r="AJ17"/>
      <c r="AK17"/>
      <c r="AL17"/>
      <c r="AM17"/>
      <c r="AN17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Y18"/>
      <c r="AJ18"/>
      <c r="AK18"/>
      <c r="AL18"/>
      <c r="AM18"/>
      <c r="AN18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Y19"/>
      <c r="AJ19"/>
      <c r="AK19"/>
      <c r="AL19"/>
      <c r="AM19"/>
      <c r="AN19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Y20"/>
      <c r="AJ20"/>
      <c r="AK20"/>
      <c r="AL20"/>
      <c r="AM20"/>
      <c r="AN20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193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9"/>
      <c r="AP25" s="39"/>
    </row>
    <row r="26" spans="1:42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13445.57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9"/>
      <c r="AP26" s="39"/>
    </row>
    <row r="27" spans="1:42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9"/>
      <c r="AP27" s="39"/>
    </row>
    <row r="28" spans="1:42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9"/>
      <c r="AP28" s="39"/>
    </row>
    <row r="29" spans="1:42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9"/>
      <c r="AP29" s="39"/>
    </row>
    <row r="30" spans="1:42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9"/>
      <c r="AP30" s="39"/>
    </row>
    <row r="31" spans="1:42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4880.74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9"/>
      <c r="AP31" s="39"/>
    </row>
    <row r="32" spans="1:42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</row>
    <row r="33" spans="1:42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</row>
    <row r="34" spans="1:42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1893.8000000000002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820.17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</row>
    <row r="37" spans="1:42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</row>
    <row r="38" spans="1:42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</row>
    <row r="39" spans="1:42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</row>
    <row r="40" spans="1:42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21040.279999999995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Y42"/>
      <c r="AJ42"/>
      <c r="AK42"/>
      <c r="AL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Y43"/>
      <c r="AJ43"/>
      <c r="AK43"/>
      <c r="AL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Y44"/>
      <c r="AJ44"/>
      <c r="AK44"/>
      <c r="AL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  <c r="Y45"/>
      <c r="AJ45"/>
      <c r="AK45"/>
      <c r="AL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Y46"/>
      <c r="AJ46"/>
      <c r="AK46"/>
      <c r="AL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Y47"/>
      <c r="AJ47"/>
      <c r="AK47"/>
      <c r="AL47"/>
      <c r="AM47"/>
      <c r="AN47"/>
      <c r="AO47" s="220"/>
      <c r="AP47" s="220"/>
    </row>
  </sheetData>
  <sheetProtection/>
  <mergeCells count="115">
    <mergeCell ref="V22:Y22"/>
    <mergeCell ref="B23:L24"/>
    <mergeCell ref="R23:S24"/>
    <mergeCell ref="V29:Y29"/>
    <mergeCell ref="M24:N24"/>
    <mergeCell ref="O24:Q24"/>
    <mergeCell ref="B25:L25"/>
    <mergeCell ref="M25:N25"/>
    <mergeCell ref="R25:S25"/>
    <mergeCell ref="AL4:AL5"/>
    <mergeCell ref="AM4:AN4"/>
    <mergeCell ref="U4:V4"/>
    <mergeCell ref="W4:W5"/>
    <mergeCell ref="X4:X5"/>
    <mergeCell ref="Y4:Y5"/>
    <mergeCell ref="AH4:AH5"/>
    <mergeCell ref="AI4:AI5"/>
    <mergeCell ref="AJ4:AK4"/>
    <mergeCell ref="Z4:Z5"/>
    <mergeCell ref="A3:N3"/>
    <mergeCell ref="A4:A5"/>
    <mergeCell ref="B4:B5"/>
    <mergeCell ref="C4:C5"/>
    <mergeCell ref="D4:D5"/>
    <mergeCell ref="E4:E5"/>
    <mergeCell ref="F4:G4"/>
    <mergeCell ref="H4:H5"/>
    <mergeCell ref="M4:O4"/>
    <mergeCell ref="A16:F16"/>
    <mergeCell ref="I16:O16"/>
    <mergeCell ref="A17:F17"/>
    <mergeCell ref="L17:O17"/>
    <mergeCell ref="AC4:AG4"/>
    <mergeCell ref="P4:P5"/>
    <mergeCell ref="Q4:Q5"/>
    <mergeCell ref="R4:R5"/>
    <mergeCell ref="S4:T4"/>
    <mergeCell ref="AA4:AB4"/>
    <mergeCell ref="I18:O18"/>
    <mergeCell ref="L19:O19"/>
    <mergeCell ref="N21:O21"/>
    <mergeCell ref="I4:I5"/>
    <mergeCell ref="J4:J5"/>
    <mergeCell ref="K4:K5"/>
    <mergeCell ref="L4:L5"/>
    <mergeCell ref="M23:N23"/>
    <mergeCell ref="O23:Q23"/>
    <mergeCell ref="B26:L26"/>
    <mergeCell ref="M26:N26"/>
    <mergeCell ref="O26:Q26"/>
    <mergeCell ref="O25:Q25"/>
    <mergeCell ref="B28:L28"/>
    <mergeCell ref="M28:N28"/>
    <mergeCell ref="O28:Q28"/>
    <mergeCell ref="R28:S28"/>
    <mergeCell ref="R26:S26"/>
    <mergeCell ref="B27:L27"/>
    <mergeCell ref="M27:N27"/>
    <mergeCell ref="O27:Q27"/>
    <mergeCell ref="R27:S27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O38:Q38"/>
    <mergeCell ref="R38:S38"/>
    <mergeCell ref="B37:L37"/>
    <mergeCell ref="M37:N37"/>
    <mergeCell ref="O37:Q37"/>
    <mergeCell ref="R37:S37"/>
    <mergeCell ref="I46:L46"/>
    <mergeCell ref="D43:F43"/>
    <mergeCell ref="I45:L45"/>
    <mergeCell ref="I43:L43"/>
    <mergeCell ref="B38:L38"/>
    <mergeCell ref="M38:N38"/>
    <mergeCell ref="I42:L42"/>
    <mergeCell ref="D42:F42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 horizontalCentered="1"/>
  <pageMargins left="0.2362204724409449" right="0.15748031496062992" top="0.1968503937007874" bottom="0.07874015748031496" header="0.1968503937007874" footer="0.1968503937007874"/>
  <pageSetup horizontalDpi="600" verticalDpi="600" orientation="landscape" paperSize="9" scale="88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Q47"/>
  <sheetViews>
    <sheetView zoomScalePageLayoutView="0" workbookViewId="0" topLeftCell="A1">
      <pane xSplit="2" topLeftCell="F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4.75390625" style="0" customWidth="1"/>
    <col min="2" max="2" width="17.625" style="0" customWidth="1"/>
    <col min="3" max="3" width="11.875" style="0" customWidth="1"/>
    <col min="4" max="4" width="5.25390625" style="0" customWidth="1"/>
    <col min="5" max="5" width="7.375" style="0" customWidth="1"/>
    <col min="6" max="7" width="9.125" style="22" customWidth="1"/>
    <col min="11" max="11" width="11.375" style="0" hidden="1" customWidth="1"/>
    <col min="12" max="12" width="9.00390625" style="0" customWidth="1"/>
    <col min="14" max="14" width="8.625" style="0" customWidth="1"/>
    <col min="15" max="15" width="10.75390625" style="0" hidden="1" customWidth="1"/>
    <col min="16" max="16" width="9.125" style="0" hidden="1" customWidth="1"/>
    <col min="17" max="17" width="13.00390625" style="0" customWidth="1"/>
    <col min="18" max="18" width="8.375" style="0" customWidth="1"/>
    <col min="19" max="19" width="7.875" style="0" customWidth="1"/>
    <col min="23" max="23" width="7.375" style="0" customWidth="1"/>
    <col min="24" max="24" width="0" style="0" hidden="1" customWidth="1"/>
    <col min="25" max="25" width="12.375" style="22" customWidth="1"/>
    <col min="34" max="34" width="10.625" style="0" customWidth="1"/>
    <col min="35" max="35" width="11.625" style="0" customWidth="1"/>
    <col min="38" max="38" width="12.00390625" style="0" customWidth="1"/>
    <col min="39" max="40" width="9.125" style="22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Y1"/>
      <c r="AO1" s="166"/>
      <c r="AP1" s="166"/>
    </row>
    <row r="2" spans="1:42" ht="14.25" customHeight="1">
      <c r="A2" s="39"/>
      <c r="E2" s="30"/>
      <c r="F2" s="166" t="s">
        <v>66</v>
      </c>
      <c r="N2" t="s">
        <v>180</v>
      </c>
      <c r="U2" t="s">
        <v>188</v>
      </c>
      <c r="Y2"/>
      <c r="AO2" s="166"/>
      <c r="AP2" s="166"/>
    </row>
    <row r="3" spans="1:42" ht="12" customHeight="1">
      <c r="A3" s="280" t="s">
        <v>164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Y3"/>
      <c r="AO3" s="166"/>
      <c r="AP3" s="166"/>
    </row>
    <row r="4" spans="1:40" s="111" customFormat="1" ht="26.25" customHeight="1">
      <c r="A4" s="284" t="s">
        <v>74</v>
      </c>
      <c r="B4" s="301" t="s">
        <v>65</v>
      </c>
      <c r="C4" s="301" t="s">
        <v>0</v>
      </c>
      <c r="D4" s="303" t="s">
        <v>75</v>
      </c>
      <c r="E4" s="303" t="s">
        <v>76</v>
      </c>
      <c r="F4" s="335" t="s">
        <v>52</v>
      </c>
      <c r="G4" s="336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95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95" t="s">
        <v>54</v>
      </c>
      <c r="X4" s="281"/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335" t="s">
        <v>51</v>
      </c>
      <c r="AN4" s="336"/>
    </row>
    <row r="5" spans="1:40" s="111" customFormat="1" ht="54.75" customHeight="1">
      <c r="A5" s="285"/>
      <c r="B5" s="301"/>
      <c r="C5" s="301"/>
      <c r="D5" s="333"/>
      <c r="E5" s="333"/>
      <c r="F5" s="233" t="s">
        <v>124</v>
      </c>
      <c r="G5" s="233" t="s">
        <v>125</v>
      </c>
      <c r="H5" s="282"/>
      <c r="I5" s="282"/>
      <c r="J5" s="282"/>
      <c r="K5" s="282"/>
      <c r="L5" s="282" t="s">
        <v>13</v>
      </c>
      <c r="M5" s="108" t="s">
        <v>44</v>
      </c>
      <c r="N5" s="108" t="s">
        <v>69</v>
      </c>
      <c r="O5" s="108" t="s">
        <v>45</v>
      </c>
      <c r="P5" s="281"/>
      <c r="Q5" s="334"/>
      <c r="R5" s="334"/>
      <c r="S5" s="230" t="s">
        <v>124</v>
      </c>
      <c r="T5" s="230" t="s">
        <v>125</v>
      </c>
      <c r="U5" s="230" t="s">
        <v>22</v>
      </c>
      <c r="V5" s="230" t="s">
        <v>23</v>
      </c>
      <c r="W5" s="334" t="s">
        <v>24</v>
      </c>
      <c r="X5" s="282"/>
      <c r="Y5" s="282"/>
      <c r="Z5" s="282"/>
      <c r="AA5" s="231" t="s">
        <v>127</v>
      </c>
      <c r="AB5" s="231" t="s">
        <v>128</v>
      </c>
      <c r="AC5" s="231">
        <v>0.061</v>
      </c>
      <c r="AD5" s="232" t="s">
        <v>133</v>
      </c>
      <c r="AE5" s="232" t="s">
        <v>134</v>
      </c>
      <c r="AF5" s="231">
        <v>0.036</v>
      </c>
      <c r="AG5" s="231">
        <v>0.026</v>
      </c>
      <c r="AH5" s="282"/>
      <c r="AI5" s="282"/>
      <c r="AJ5" s="230" t="s">
        <v>124</v>
      </c>
      <c r="AK5" s="230" t="s">
        <v>125</v>
      </c>
      <c r="AL5" s="282"/>
      <c r="AM5" s="233" t="s">
        <v>124</v>
      </c>
      <c r="AN5" s="233" t="s">
        <v>125</v>
      </c>
    </row>
    <row r="6" spans="1:40" ht="12.75">
      <c r="A6" s="41"/>
      <c r="B6" s="33" t="str">
        <f>Іванов!$G$1</f>
        <v>Іванов І.І.</v>
      </c>
      <c r="C6" s="33" t="str">
        <f>Іванов!$B$3</f>
        <v>Керівник</v>
      </c>
      <c r="D6" s="234">
        <f>Іванов!B9</f>
        <v>0</v>
      </c>
      <c r="E6" s="226">
        <f>Іванов!C9</f>
        <v>0</v>
      </c>
      <c r="F6" s="227">
        <f>Іванов!D9</f>
        <v>1525.69</v>
      </c>
      <c r="G6" s="227">
        <f>Іванов!E9</f>
        <v>0</v>
      </c>
      <c r="H6" s="226">
        <f>Іванов!F9</f>
        <v>0</v>
      </c>
      <c r="I6" s="226">
        <f>Іванов!G9</f>
        <v>0</v>
      </c>
      <c r="J6" s="226">
        <f>Іванов!H9</f>
        <v>0</v>
      </c>
      <c r="K6" s="226">
        <f>Іванов!I9</f>
        <v>0</v>
      </c>
      <c r="L6" s="226">
        <f>Іванов!J9</f>
        <v>0</v>
      </c>
      <c r="M6" s="226">
        <f>Іванов!K9</f>
        <v>0</v>
      </c>
      <c r="N6" s="226">
        <f>Іванов!L9</f>
        <v>0</v>
      </c>
      <c r="O6" s="226">
        <f>Іванов!M9</f>
        <v>0</v>
      </c>
      <c r="P6" s="226">
        <f>Іванов!N9</f>
        <v>0</v>
      </c>
      <c r="Q6" s="226">
        <f>Іванов!O9</f>
        <v>0</v>
      </c>
      <c r="R6" s="226">
        <f>Іванов!P9</f>
        <v>0</v>
      </c>
      <c r="S6" s="226">
        <f>Іванов!Q9</f>
        <v>0</v>
      </c>
      <c r="T6" s="226">
        <f>Іванов!R9</f>
        <v>0</v>
      </c>
      <c r="U6" s="226">
        <f>Іванов!S9</f>
        <v>0</v>
      </c>
      <c r="V6" s="226">
        <f>Іванов!T9</f>
        <v>0</v>
      </c>
      <c r="W6" s="226">
        <f>Іванов!U9</f>
        <v>0</v>
      </c>
      <c r="X6" s="226">
        <f>Іванов!V9</f>
        <v>0</v>
      </c>
      <c r="Y6" s="227">
        <f>Іванов!W9</f>
        <v>0</v>
      </c>
      <c r="Z6" s="226">
        <f>Іванов!X9</f>
        <v>0</v>
      </c>
      <c r="AA6" s="226">
        <f>Іванов!Y9</f>
        <v>-80.48</v>
      </c>
      <c r="AB6" s="226">
        <f>Іванов!Z9</f>
        <v>0</v>
      </c>
      <c r="AC6" s="226">
        <f>Іванов!AA9</f>
        <v>0</v>
      </c>
      <c r="AD6" s="226">
        <f>Іванов!AB9</f>
        <v>0</v>
      </c>
      <c r="AE6" s="226">
        <f>Іванов!AC9</f>
        <v>0</v>
      </c>
      <c r="AF6" s="226">
        <f>Іванов!AD9</f>
        <v>0</v>
      </c>
      <c r="AG6" s="226">
        <f>Іванов!AE9</f>
        <v>0</v>
      </c>
      <c r="AH6" s="226">
        <f>Іванов!AF9</f>
        <v>0</v>
      </c>
      <c r="AI6" s="226">
        <f>Іванов!AG9</f>
        <v>0</v>
      </c>
      <c r="AJ6" s="226">
        <f>Іванов!AH9</f>
        <v>0</v>
      </c>
      <c r="AK6" s="226">
        <f>Іванов!AI9</f>
        <v>0</v>
      </c>
      <c r="AL6" s="226">
        <f>Іванов!AJ9</f>
        <v>-80.48</v>
      </c>
      <c r="AM6" s="227">
        <f>Іванов!AK9</f>
        <v>1606.17</v>
      </c>
      <c r="AN6" s="227">
        <f>Іванов!AL9</f>
        <v>0</v>
      </c>
    </row>
    <row r="7" spans="1:40" ht="12.75">
      <c r="A7" s="41"/>
      <c r="B7" s="33" t="str">
        <f>Петров!$G$1</f>
        <v>Петров П.П.</v>
      </c>
      <c r="C7" s="33" t="str">
        <f>Петров!$B$3</f>
        <v>Заступник</v>
      </c>
      <c r="D7" s="234">
        <f>Петров!B9</f>
        <v>0</v>
      </c>
      <c r="E7" s="226">
        <f>Петров!C9</f>
        <v>0</v>
      </c>
      <c r="F7" s="227">
        <f>Петров!D9</f>
        <v>2266.2700000000004</v>
      </c>
      <c r="G7" s="227">
        <f>Петров!E9</f>
        <v>0</v>
      </c>
      <c r="H7" s="226">
        <f>Петров!F9</f>
        <v>0</v>
      </c>
      <c r="I7" s="226">
        <f>Петров!G9</f>
        <v>0</v>
      </c>
      <c r="J7" s="226">
        <f>Петров!H9</f>
        <v>0</v>
      </c>
      <c r="K7" s="226">
        <f>Петров!I9</f>
        <v>0</v>
      </c>
      <c r="L7" s="226">
        <f>Петров!J9</f>
        <v>0</v>
      </c>
      <c r="M7" s="226">
        <f>Петров!K9</f>
        <v>0</v>
      </c>
      <c r="N7" s="226">
        <f>Петров!L9</f>
        <v>0</v>
      </c>
      <c r="O7" s="226">
        <f>Петров!M9</f>
        <v>0</v>
      </c>
      <c r="P7" s="226">
        <f>Петров!N9</f>
        <v>0</v>
      </c>
      <c r="Q7" s="226">
        <f>Петров!O9</f>
        <v>0</v>
      </c>
      <c r="R7" s="226">
        <f>Петров!P9</f>
        <v>0</v>
      </c>
      <c r="S7" s="226">
        <f>Петров!Q9</f>
        <v>0</v>
      </c>
      <c r="T7" s="226">
        <f>Петров!R9</f>
        <v>0</v>
      </c>
      <c r="U7" s="226">
        <f>Петров!S9</f>
        <v>0</v>
      </c>
      <c r="V7" s="226">
        <f>Петров!T9</f>
        <v>0</v>
      </c>
      <c r="W7" s="226">
        <f>Петров!U9</f>
        <v>0</v>
      </c>
      <c r="X7" s="226">
        <f>Петров!V9</f>
        <v>0</v>
      </c>
      <c r="Y7" s="227">
        <f>Петров!W9</f>
        <v>0</v>
      </c>
      <c r="Z7" s="226">
        <f>Петров!X9</f>
        <v>0</v>
      </c>
      <c r="AA7" s="226">
        <f>Петров!Y9</f>
        <v>-80.48</v>
      </c>
      <c r="AB7" s="226">
        <f>Петров!Z9</f>
        <v>0</v>
      </c>
      <c r="AC7" s="226">
        <f>Петров!AA9</f>
        <v>0</v>
      </c>
      <c r="AD7" s="226">
        <f>Петров!AB9</f>
        <v>0</v>
      </c>
      <c r="AE7" s="226">
        <f>Петров!AC9</f>
        <v>0</v>
      </c>
      <c r="AF7" s="226">
        <f>Петров!AD9</f>
        <v>0</v>
      </c>
      <c r="AG7" s="226">
        <f>Петров!AE9</f>
        <v>0</v>
      </c>
      <c r="AH7" s="226">
        <f>Петров!AF9</f>
        <v>0</v>
      </c>
      <c r="AI7" s="226">
        <f>Петров!AG9</f>
        <v>0</v>
      </c>
      <c r="AJ7" s="226">
        <f>Петров!AH9</f>
        <v>0</v>
      </c>
      <c r="AK7" s="226">
        <f>Петров!AI9</f>
        <v>0</v>
      </c>
      <c r="AL7" s="226">
        <f>Петров!AJ9</f>
        <v>-80.48</v>
      </c>
      <c r="AM7" s="227">
        <f>Петров!AK9</f>
        <v>2346.7500000000005</v>
      </c>
      <c r="AN7" s="227">
        <f>Петров!AL9</f>
        <v>0</v>
      </c>
    </row>
    <row r="8" spans="1:40" ht="12.75">
      <c r="A8" s="41"/>
      <c r="B8" s="33" t="str">
        <f>Сидоров!$G$1</f>
        <v>Сидоров С.С.</v>
      </c>
      <c r="C8" s="33" t="str">
        <f>Сидоров!$B$3</f>
        <v>Заступник</v>
      </c>
      <c r="D8" s="234">
        <f>Сидоров!B9</f>
        <v>0</v>
      </c>
      <c r="E8" s="226">
        <f>Сидоров!C9</f>
        <v>0</v>
      </c>
      <c r="F8" s="227">
        <f>Сидоров!D9</f>
        <v>1285.1100000000006</v>
      </c>
      <c r="G8" s="227">
        <f>Сидоров!E9</f>
        <v>0</v>
      </c>
      <c r="H8" s="226">
        <f>Сидоров!F9</f>
        <v>0</v>
      </c>
      <c r="I8" s="226">
        <f>Сидоров!G9</f>
        <v>0</v>
      </c>
      <c r="J8" s="226">
        <f>Сидоров!H9</f>
        <v>0</v>
      </c>
      <c r="K8" s="226">
        <f>Сидоров!I9</f>
        <v>0</v>
      </c>
      <c r="L8" s="226">
        <f>Сидоров!J9</f>
        <v>0</v>
      </c>
      <c r="M8" s="226">
        <f>Сидоров!K9</f>
        <v>0</v>
      </c>
      <c r="N8" s="226">
        <f>Сидоров!L9</f>
        <v>0</v>
      </c>
      <c r="O8" s="226">
        <f>Сидоров!M9</f>
        <v>0</v>
      </c>
      <c r="P8" s="226">
        <f>Сидоров!N9</f>
        <v>0</v>
      </c>
      <c r="Q8" s="226">
        <f>Сидоров!O9</f>
        <v>0</v>
      </c>
      <c r="R8" s="226">
        <f>Сидоров!P9</f>
        <v>0</v>
      </c>
      <c r="S8" s="226">
        <f>Сидоров!Q9</f>
        <v>0</v>
      </c>
      <c r="T8" s="226">
        <f>Сидоров!R9</f>
        <v>0</v>
      </c>
      <c r="U8" s="226">
        <f>Сидоров!S9</f>
        <v>0</v>
      </c>
      <c r="V8" s="226">
        <f>Сидоров!T9</f>
        <v>0</v>
      </c>
      <c r="W8" s="226">
        <f>Сидоров!U9</f>
        <v>0</v>
      </c>
      <c r="X8" s="226">
        <f>Сидоров!V9</f>
        <v>0</v>
      </c>
      <c r="Y8" s="227">
        <f>Сидоров!W9</f>
        <v>0</v>
      </c>
      <c r="Z8" s="226">
        <f>Сидоров!X9</f>
        <v>0</v>
      </c>
      <c r="AA8" s="226">
        <f>Сидоров!Y9</f>
        <v>-80.48</v>
      </c>
      <c r="AB8" s="226">
        <f>Сидоров!Z9</f>
        <v>0</v>
      </c>
      <c r="AC8" s="226">
        <f>Сидоров!AA9</f>
        <v>0</v>
      </c>
      <c r="AD8" s="226">
        <f>Сидоров!AB9</f>
        <v>0</v>
      </c>
      <c r="AE8" s="226">
        <f>Сидоров!AC9</f>
        <v>0</v>
      </c>
      <c r="AF8" s="226">
        <f>Сидоров!AD9</f>
        <v>0</v>
      </c>
      <c r="AG8" s="226">
        <f>Сидоров!AE9</f>
        <v>0</v>
      </c>
      <c r="AH8" s="226">
        <f>Сидоров!AF9</f>
        <v>0</v>
      </c>
      <c r="AI8" s="226">
        <f>Сидоров!AG9</f>
        <v>0</v>
      </c>
      <c r="AJ8" s="226">
        <f>Сидоров!AH9</f>
        <v>0</v>
      </c>
      <c r="AK8" s="226">
        <f>Сидоров!AI9</f>
        <v>0</v>
      </c>
      <c r="AL8" s="226">
        <f>Сидоров!AJ9</f>
        <v>-80.48</v>
      </c>
      <c r="AM8" s="227">
        <f>Сидоров!AK9</f>
        <v>1365.5900000000006</v>
      </c>
      <c r="AN8" s="227">
        <f>Сидоров!AL9</f>
        <v>0</v>
      </c>
    </row>
    <row r="9" spans="1:40" ht="12.75">
      <c r="A9" s="41"/>
      <c r="B9" s="33" t="str">
        <f>Васечкин!$G$1</f>
        <v>Васечкін В.В.</v>
      </c>
      <c r="C9" s="33" t="str">
        <f>Васечкин!$B$3</f>
        <v>Заступник</v>
      </c>
      <c r="D9" s="234">
        <f>Васечкин!B9</f>
        <v>0</v>
      </c>
      <c r="E9" s="226">
        <f>Васечкин!C9</f>
        <v>0</v>
      </c>
      <c r="F9" s="227">
        <f>Васечкин!D9</f>
        <v>2154.5299999999997</v>
      </c>
      <c r="G9" s="227">
        <f>Васечкин!E9</f>
        <v>0</v>
      </c>
      <c r="H9" s="226">
        <f>Васечкин!F9</f>
        <v>0</v>
      </c>
      <c r="I9" s="226">
        <f>Васечкин!G9</f>
        <v>0</v>
      </c>
      <c r="J9" s="226">
        <f>Васечкин!H9</f>
        <v>0</v>
      </c>
      <c r="K9" s="226">
        <f>Васечкин!I9</f>
        <v>0</v>
      </c>
      <c r="L9" s="226">
        <f>Васечкин!J9</f>
        <v>0</v>
      </c>
      <c r="M9" s="226">
        <f>Васечкин!K9</f>
        <v>0</v>
      </c>
      <c r="N9" s="226">
        <f>Васечкин!L9</f>
        <v>0</v>
      </c>
      <c r="O9" s="226">
        <f>Васечкин!M9</f>
        <v>0</v>
      </c>
      <c r="P9" s="226">
        <f>Васечкин!N9</f>
        <v>0</v>
      </c>
      <c r="Q9" s="226">
        <f>Васечкин!O9</f>
        <v>0</v>
      </c>
      <c r="R9" s="226">
        <f>Васечкин!P9</f>
        <v>0</v>
      </c>
      <c r="S9" s="226">
        <f>Васечкин!Q9</f>
        <v>0</v>
      </c>
      <c r="T9" s="226">
        <f>Васечкин!R9</f>
        <v>0</v>
      </c>
      <c r="U9" s="226">
        <f>Васечкин!S9</f>
        <v>0</v>
      </c>
      <c r="V9" s="226">
        <f>Васечкин!T9</f>
        <v>0</v>
      </c>
      <c r="W9" s="226">
        <f>Васечкин!U9</f>
        <v>0</v>
      </c>
      <c r="X9" s="226">
        <f>Васечкин!V9</f>
        <v>0</v>
      </c>
      <c r="Y9" s="227">
        <f>Васечкин!W9</f>
        <v>0</v>
      </c>
      <c r="Z9" s="226">
        <f>Васечкин!X9</f>
        <v>0</v>
      </c>
      <c r="AA9" s="226">
        <f>Васечкин!Y9</f>
        <v>-80.48</v>
      </c>
      <c r="AB9" s="226">
        <f>Васечкин!Z9</f>
        <v>0</v>
      </c>
      <c r="AC9" s="226">
        <f>Васечкин!AA9</f>
        <v>0</v>
      </c>
      <c r="AD9" s="226">
        <f>Васечкин!AB9</f>
        <v>0</v>
      </c>
      <c r="AE9" s="226">
        <f>Васечкин!AC9</f>
        <v>0</v>
      </c>
      <c r="AF9" s="226">
        <f>Васечкин!AD9</f>
        <v>0</v>
      </c>
      <c r="AG9" s="226">
        <f>Васечкин!AE9</f>
        <v>0</v>
      </c>
      <c r="AH9" s="226">
        <f>Васечкин!AF9</f>
        <v>0</v>
      </c>
      <c r="AI9" s="226">
        <f>Васечкин!AG9</f>
        <v>0</v>
      </c>
      <c r="AJ9" s="226">
        <f>Васечкин!AH9</f>
        <v>0</v>
      </c>
      <c r="AK9" s="226">
        <f>Васечкин!AI9</f>
        <v>0</v>
      </c>
      <c r="AL9" s="226">
        <f>Васечкин!AJ9</f>
        <v>-80.48</v>
      </c>
      <c r="AM9" s="227">
        <f>Васечкин!AK9</f>
        <v>2235.0099999999998</v>
      </c>
      <c r="AN9" s="227">
        <f>Васечкин!AL9</f>
        <v>0</v>
      </c>
    </row>
    <row r="10" spans="1:40" s="22" customFormat="1" ht="12.75">
      <c r="A10" s="225"/>
      <c r="B10" s="44" t="s">
        <v>118</v>
      </c>
      <c r="C10" s="45"/>
      <c r="D10" s="235">
        <f>SUM(D6:D9)</f>
        <v>0</v>
      </c>
      <c r="E10" s="227"/>
      <c r="F10" s="227">
        <f>SUM(F6:F9)</f>
        <v>7231.600000000001</v>
      </c>
      <c r="G10" s="227">
        <f>SUM(G6:G9)</f>
        <v>0</v>
      </c>
      <c r="H10" s="227">
        <f>SUM(H6:H9)</f>
        <v>0</v>
      </c>
      <c r="I10" s="227">
        <f>SUM(I6:I9)</f>
        <v>0</v>
      </c>
      <c r="J10" s="227">
        <f>SUM(J6:J9)</f>
        <v>0</v>
      </c>
      <c r="K10" s="227">
        <f>SUM(K6:K9)</f>
        <v>0</v>
      </c>
      <c r="L10" s="227">
        <f>SUM(L6:L9)</f>
        <v>0</v>
      </c>
      <c r="M10" s="227">
        <f>SUM(M6:M9)</f>
        <v>0</v>
      </c>
      <c r="N10" s="227">
        <f>SUM(N6:N9)</f>
        <v>0</v>
      </c>
      <c r="O10" s="227">
        <f>SUM(O6:O9)</f>
        <v>0</v>
      </c>
      <c r="P10" s="227">
        <f>SUM(P6:P9)</f>
        <v>0</v>
      </c>
      <c r="Q10" s="227">
        <f>SUM(Q6:Q9)</f>
        <v>0</v>
      </c>
      <c r="R10" s="227">
        <f>SUM(R6:R9)</f>
        <v>0</v>
      </c>
      <c r="S10" s="227">
        <f>SUM(S6:S9)</f>
        <v>0</v>
      </c>
      <c r="T10" s="227">
        <f>SUM(T6:T9)</f>
        <v>0</v>
      </c>
      <c r="U10" s="227">
        <f>SUM(U6:U9)</f>
        <v>0</v>
      </c>
      <c r="V10" s="227">
        <f>SUM(V6:V9)</f>
        <v>0</v>
      </c>
      <c r="W10" s="227">
        <f>SUM(W6:W9)</f>
        <v>0</v>
      </c>
      <c r="X10" s="227">
        <f>SUM(X6:X9)</f>
        <v>0</v>
      </c>
      <c r="Y10" s="227">
        <f>SUM(Y6:Y9)</f>
        <v>0</v>
      </c>
      <c r="Z10" s="227">
        <f>SUM(Z6:Z9)</f>
        <v>0</v>
      </c>
      <c r="AA10" s="227">
        <f>SUM(AA6:AA9)</f>
        <v>-321.92</v>
      </c>
      <c r="AB10" s="227">
        <f>SUM(AB6:AB9)</f>
        <v>0</v>
      </c>
      <c r="AC10" s="227">
        <f>SUM(AC6:AC9)</f>
        <v>0</v>
      </c>
      <c r="AD10" s="227">
        <f>SUM(AD6:AD9)</f>
        <v>0</v>
      </c>
      <c r="AE10" s="227">
        <f>SUM(AE6:AE9)</f>
        <v>0</v>
      </c>
      <c r="AF10" s="227">
        <f>SUM(AF6:AF9)</f>
        <v>0</v>
      </c>
      <c r="AG10" s="227">
        <f>SUM(AG6:AG9)</f>
        <v>0</v>
      </c>
      <c r="AH10" s="227">
        <f>SUM(AH6:AH9)</f>
        <v>0</v>
      </c>
      <c r="AI10" s="227">
        <f>SUM(AI6:AI9)</f>
        <v>0</v>
      </c>
      <c r="AJ10" s="227">
        <f>SUM(AJ6:AJ9)</f>
        <v>0</v>
      </c>
      <c r="AK10" s="227">
        <f>SUM(AK6:AK9)</f>
        <v>0</v>
      </c>
      <c r="AL10" s="227">
        <f>SUM(AL6:AL9)</f>
        <v>-321.92</v>
      </c>
      <c r="AM10" s="227">
        <f>SUM(AM6:AM9)</f>
        <v>7553.52</v>
      </c>
      <c r="AN10" s="227">
        <f>SUM(AN6:AN9)</f>
        <v>0</v>
      </c>
    </row>
    <row r="11" spans="1:40" s="22" customFormat="1" ht="12.75">
      <c r="A11" s="225"/>
      <c r="B11" s="44" t="s">
        <v>119</v>
      </c>
      <c r="C11" s="45"/>
      <c r="D11" s="235">
        <f>D10</f>
        <v>0</v>
      </c>
      <c r="E11" s="227"/>
      <c r="F11" s="227">
        <f aca="true" t="shared" si="0" ref="F11:AN11">F10</f>
        <v>7231.600000000001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27">
        <f t="shared" si="0"/>
        <v>0</v>
      </c>
      <c r="R11" s="227">
        <f t="shared" si="0"/>
        <v>0</v>
      </c>
      <c r="S11" s="227">
        <f t="shared" si="0"/>
        <v>0</v>
      </c>
      <c r="T11" s="227">
        <f t="shared" si="0"/>
        <v>0</v>
      </c>
      <c r="U11" s="227">
        <f t="shared" si="0"/>
        <v>0</v>
      </c>
      <c r="V11" s="227">
        <f t="shared" si="0"/>
        <v>0</v>
      </c>
      <c r="W11" s="227">
        <f t="shared" si="0"/>
        <v>0</v>
      </c>
      <c r="X11" s="227">
        <f t="shared" si="0"/>
        <v>0</v>
      </c>
      <c r="Y11" s="227">
        <f t="shared" si="0"/>
        <v>0</v>
      </c>
      <c r="Z11" s="227">
        <f t="shared" si="0"/>
        <v>0</v>
      </c>
      <c r="AA11" s="227">
        <f t="shared" si="0"/>
        <v>-321.92</v>
      </c>
      <c r="AB11" s="227">
        <f t="shared" si="0"/>
        <v>0</v>
      </c>
      <c r="AC11" s="227">
        <f t="shared" si="0"/>
        <v>0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0</v>
      </c>
      <c r="AK11" s="227">
        <f t="shared" si="0"/>
        <v>0</v>
      </c>
      <c r="AL11" s="227">
        <f t="shared" si="0"/>
        <v>-321.92</v>
      </c>
      <c r="AM11" s="227">
        <f t="shared" si="0"/>
        <v>7553.52</v>
      </c>
      <c r="AN11" s="227">
        <f t="shared" si="0"/>
        <v>0</v>
      </c>
    </row>
    <row r="12" ht="12.75">
      <c r="Z12" s="30" t="s">
        <v>190</v>
      </c>
    </row>
    <row r="13" ht="12.75">
      <c r="Y13" s="210"/>
    </row>
    <row r="15" spans="25:40" s="1" customFormat="1" ht="12.75">
      <c r="Y15" s="104"/>
      <c r="AL15" s="104"/>
      <c r="AM15" s="104"/>
      <c r="AN15" s="104"/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Y16"/>
      <c r="AM16"/>
      <c r="AN1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Y17"/>
      <c r="AM17"/>
      <c r="AN17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Y18"/>
      <c r="AM18"/>
      <c r="AN18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Y19"/>
      <c r="AM19"/>
      <c r="AN19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Y20"/>
      <c r="AM20"/>
      <c r="AN20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194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/>
      <c r="AN2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/>
      <c r="AN22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/>
      <c r="AN23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/>
      <c r="AN24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/>
      <c r="AN25"/>
      <c r="AO25" s="39"/>
      <c r="AP25" s="39"/>
    </row>
    <row r="26" spans="1:42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0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/>
      <c r="AN26"/>
      <c r="AO26" s="39"/>
      <c r="AP26" s="39"/>
    </row>
    <row r="27" spans="1:42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/>
      <c r="AN27"/>
      <c r="AO27" s="39"/>
      <c r="AP27" s="39"/>
    </row>
    <row r="28" spans="1:42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/>
      <c r="AN28"/>
      <c r="AO28" s="39"/>
      <c r="AP28" s="39"/>
    </row>
    <row r="29" spans="1:42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M29"/>
      <c r="AN29"/>
      <c r="AO29" s="39"/>
      <c r="AP29" s="39"/>
    </row>
    <row r="30" spans="1:42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M30"/>
      <c r="AN30"/>
      <c r="AO30" s="39"/>
      <c r="AP30" s="39"/>
    </row>
    <row r="31" spans="1:42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0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/>
      <c r="AN31"/>
      <c r="AO31" s="39"/>
      <c r="AP31" s="39"/>
    </row>
    <row r="32" spans="1:42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/>
      <c r="AN32"/>
      <c r="AO32" s="39"/>
      <c r="AP32" s="39"/>
    </row>
    <row r="33" spans="1:42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/>
      <c r="AN33"/>
      <c r="AO33" s="39"/>
      <c r="AP33" s="39"/>
    </row>
    <row r="34" spans="1:42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-321.92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/>
      <c r="AN34"/>
      <c r="AO34" s="39"/>
      <c r="AP34" s="39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0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M36"/>
      <c r="AN36"/>
      <c r="AO36" s="220"/>
      <c r="AP36" s="220"/>
    </row>
    <row r="37" spans="1:42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M37"/>
      <c r="AN37"/>
      <c r="AO37" s="220"/>
      <c r="AP37" s="220"/>
    </row>
    <row r="38" spans="1:42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M38"/>
      <c r="AN38"/>
      <c r="AO38" s="220"/>
      <c r="AP38" s="220"/>
    </row>
    <row r="39" spans="1:42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M39"/>
      <c r="AN39"/>
      <c r="AO39" s="220"/>
      <c r="AP39" s="220"/>
    </row>
    <row r="40" spans="1:42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-321.92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Y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Y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Y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  <c r="Y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Y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Y47"/>
      <c r="AM47"/>
      <c r="AN47"/>
      <c r="AO47" s="220"/>
      <c r="AP47" s="220"/>
    </row>
  </sheetData>
  <sheetProtection/>
  <mergeCells count="115">
    <mergeCell ref="I45:L45"/>
    <mergeCell ref="I46:L46"/>
    <mergeCell ref="I42:L42"/>
    <mergeCell ref="D42:F42"/>
    <mergeCell ref="D43:F43"/>
    <mergeCell ref="I43:L43"/>
    <mergeCell ref="AJ4:AK4"/>
    <mergeCell ref="V22:Y22"/>
    <mergeCell ref="B23:L24"/>
    <mergeCell ref="R23:S24"/>
    <mergeCell ref="V29:Y29"/>
    <mergeCell ref="M24:N24"/>
    <mergeCell ref="O24:Q24"/>
    <mergeCell ref="B25:L25"/>
    <mergeCell ref="M25:N25"/>
    <mergeCell ref="O25:Q25"/>
    <mergeCell ref="X4:X5"/>
    <mergeCell ref="AL4:AL5"/>
    <mergeCell ref="AM4:AN4"/>
    <mergeCell ref="F4:G4"/>
    <mergeCell ref="L4:L5"/>
    <mergeCell ref="M4:O4"/>
    <mergeCell ref="S4:T4"/>
    <mergeCell ref="AI4:AI5"/>
    <mergeCell ref="AH4:AH5"/>
    <mergeCell ref="AC4:AG4"/>
    <mergeCell ref="Q4:Q5"/>
    <mergeCell ref="R4:R5"/>
    <mergeCell ref="I4:I5"/>
    <mergeCell ref="J4:J5"/>
    <mergeCell ref="K4:K5"/>
    <mergeCell ref="AA4:AB4"/>
    <mergeCell ref="Y4:Y5"/>
    <mergeCell ref="Z4:Z5"/>
    <mergeCell ref="U4:V4"/>
    <mergeCell ref="W4:W5"/>
    <mergeCell ref="A3:N3"/>
    <mergeCell ref="A4:A5"/>
    <mergeCell ref="B4:B5"/>
    <mergeCell ref="C4:C5"/>
    <mergeCell ref="D4:D5"/>
    <mergeCell ref="P4:P5"/>
    <mergeCell ref="A16:F16"/>
    <mergeCell ref="I16:O16"/>
    <mergeCell ref="A17:F17"/>
    <mergeCell ref="L17:O17"/>
    <mergeCell ref="E4:E5"/>
    <mergeCell ref="H4:H5"/>
    <mergeCell ref="B26:L26"/>
    <mergeCell ref="M26:N26"/>
    <mergeCell ref="O26:Q26"/>
    <mergeCell ref="R26:S26"/>
    <mergeCell ref="I18:O18"/>
    <mergeCell ref="L19:O19"/>
    <mergeCell ref="N21:O21"/>
    <mergeCell ref="M23:N23"/>
    <mergeCell ref="O23:Q23"/>
    <mergeCell ref="R25:S25"/>
    <mergeCell ref="B28:L28"/>
    <mergeCell ref="M28:N28"/>
    <mergeCell ref="O28:Q28"/>
    <mergeCell ref="R28:S28"/>
    <mergeCell ref="B27:L27"/>
    <mergeCell ref="M27:N27"/>
    <mergeCell ref="O27:Q27"/>
    <mergeCell ref="R27:S27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B38:L38"/>
    <mergeCell ref="M38:N38"/>
    <mergeCell ref="O38:Q38"/>
    <mergeCell ref="R38:S38"/>
    <mergeCell ref="B37:L37"/>
    <mergeCell ref="M37:N37"/>
    <mergeCell ref="O37:Q37"/>
    <mergeCell ref="R37:S37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/>
  <pageMargins left="0.44" right="0.16" top="0.2" bottom="0.2" header="0.2" footer="0.2"/>
  <pageSetup horizontalDpi="600" verticalDpi="600" orientation="landscape" paperSize="9" scale="82" r:id="rId1"/>
  <rowBreaks count="1" manualBreakCount="1">
    <brk id="13" max="255" man="1"/>
  </rowBreaks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Q47"/>
  <sheetViews>
    <sheetView zoomScalePageLayoutView="0" workbookViewId="0" topLeftCell="A1">
      <pane xSplit="2" topLeftCell="G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4.00390625" style="203" customWidth="1"/>
    <col min="2" max="2" width="17.375" style="203" customWidth="1"/>
    <col min="3" max="3" width="12.125" style="203" customWidth="1"/>
    <col min="4" max="4" width="5.00390625" style="203" customWidth="1"/>
    <col min="5" max="5" width="7.25390625" style="203" customWidth="1"/>
    <col min="6" max="6" width="8.375" style="239" customWidth="1"/>
    <col min="7" max="7" width="9.625" style="239" bestFit="1" customWidth="1"/>
    <col min="8" max="10" width="9.375" style="203" bestFit="1" customWidth="1"/>
    <col min="11" max="11" width="9.375" style="203" hidden="1" customWidth="1"/>
    <col min="12" max="14" width="9.375" style="203" bestFit="1" customWidth="1"/>
    <col min="15" max="15" width="10.75390625" style="203" hidden="1" customWidth="1"/>
    <col min="16" max="16" width="9.375" style="203" hidden="1" customWidth="1"/>
    <col min="17" max="17" width="10.75390625" style="203" customWidth="1"/>
    <col min="18" max="22" width="9.375" style="203" bestFit="1" customWidth="1"/>
    <col min="23" max="23" width="11.625" style="203" customWidth="1"/>
    <col min="24" max="24" width="12.375" style="203" customWidth="1"/>
    <col min="25" max="25" width="12.875" style="203" customWidth="1"/>
    <col min="26" max="26" width="9.375" style="203" bestFit="1" customWidth="1"/>
    <col min="27" max="27" width="12.75390625" style="203" customWidth="1"/>
    <col min="28" max="28" width="9.375" style="203" hidden="1" customWidth="1"/>
    <col min="29" max="30" width="9.375" style="203" bestFit="1" customWidth="1"/>
    <col min="31" max="31" width="9.375" style="203" hidden="1" customWidth="1"/>
    <col min="32" max="32" width="9.375" style="203" bestFit="1" customWidth="1"/>
    <col min="33" max="33" width="9.375" style="203" hidden="1" customWidth="1"/>
    <col min="34" max="34" width="10.125" style="203" customWidth="1"/>
    <col min="35" max="37" width="9.375" style="203" bestFit="1" customWidth="1"/>
    <col min="38" max="38" width="10.125" style="239" bestFit="1" customWidth="1"/>
    <col min="39" max="39" width="10.625" style="239" bestFit="1" customWidth="1"/>
    <col min="40" max="40" width="9.625" style="239" bestFit="1" customWidth="1"/>
    <col min="41" max="41" width="12.00390625" style="247" bestFit="1" customWidth="1"/>
    <col min="42" max="65" width="9.125" style="203" customWidth="1"/>
  </cols>
  <sheetData>
    <row r="1" spans="1:65" ht="12.75">
      <c r="A1" s="96" t="s">
        <v>191</v>
      </c>
      <c r="B1" s="39"/>
      <c r="C1" s="39"/>
      <c r="D1" s="30"/>
      <c r="E1" s="30"/>
      <c r="F1" s="22"/>
      <c r="G1" s="22"/>
      <c r="H1"/>
      <c r="I1"/>
      <c r="J1"/>
      <c r="K1"/>
      <c r="L1"/>
      <c r="M1"/>
      <c r="N1"/>
      <c r="O1"/>
      <c r="P1"/>
      <c r="Q1"/>
      <c r="R1"/>
      <c r="S1"/>
      <c r="T1"/>
      <c r="U1" s="30" t="s">
        <v>29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22"/>
      <c r="AM1" s="22"/>
      <c r="AN1" s="22"/>
      <c r="AO1" s="245"/>
      <c r="AP1" s="166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14.25" customHeight="1">
      <c r="A2" s="39"/>
      <c r="B2"/>
      <c r="C2"/>
      <c r="D2"/>
      <c r="E2" s="30"/>
      <c r="F2" s="22" t="s">
        <v>66</v>
      </c>
      <c r="G2" s="22"/>
      <c r="H2"/>
      <c r="I2"/>
      <c r="J2"/>
      <c r="K2"/>
      <c r="L2"/>
      <c r="M2"/>
      <c r="N2" t="s">
        <v>180</v>
      </c>
      <c r="O2"/>
      <c r="P2"/>
      <c r="Q2"/>
      <c r="R2"/>
      <c r="S2"/>
      <c r="T2"/>
      <c r="U2" t="s">
        <v>188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22"/>
      <c r="AM2" s="22"/>
      <c r="AN2" s="22"/>
      <c r="AO2" s="245"/>
      <c r="AP2" s="166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5" customHeight="1">
      <c r="A3" s="280" t="s">
        <v>165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22"/>
      <c r="AM3" s="22"/>
      <c r="AN3" s="22"/>
      <c r="AO3" s="245"/>
      <c r="AP3" s="166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41" s="111" customFormat="1" ht="26.25" customHeight="1">
      <c r="A4" s="337" t="s">
        <v>158</v>
      </c>
      <c r="B4" s="301" t="s">
        <v>65</v>
      </c>
      <c r="C4" s="301" t="s">
        <v>0</v>
      </c>
      <c r="D4" s="303" t="s">
        <v>75</v>
      </c>
      <c r="E4" s="303" t="s">
        <v>76</v>
      </c>
      <c r="F4" s="335" t="s">
        <v>52</v>
      </c>
      <c r="G4" s="336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81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81" t="s">
        <v>54</v>
      </c>
      <c r="X4" s="281" t="s">
        <v>159</v>
      </c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335" t="s">
        <v>51</v>
      </c>
      <c r="AN4" s="336"/>
      <c r="AO4" s="246"/>
    </row>
    <row r="5" spans="1:41" s="111" customFormat="1" ht="54.75" customHeight="1">
      <c r="A5" s="338"/>
      <c r="B5" s="301"/>
      <c r="C5" s="301"/>
      <c r="D5" s="333"/>
      <c r="E5" s="333"/>
      <c r="F5" s="233" t="s">
        <v>124</v>
      </c>
      <c r="G5" s="233" t="s">
        <v>125</v>
      </c>
      <c r="H5" s="282"/>
      <c r="I5" s="282"/>
      <c r="J5" s="282"/>
      <c r="K5" s="282"/>
      <c r="L5" s="282" t="s">
        <v>13</v>
      </c>
      <c r="M5" s="108" t="s">
        <v>44</v>
      </c>
      <c r="N5" s="108" t="s">
        <v>69</v>
      </c>
      <c r="O5" s="108" t="s">
        <v>45</v>
      </c>
      <c r="P5" s="281"/>
      <c r="Q5" s="282"/>
      <c r="R5" s="334"/>
      <c r="S5" s="230" t="s">
        <v>124</v>
      </c>
      <c r="T5" s="230" t="s">
        <v>125</v>
      </c>
      <c r="U5" s="230" t="s">
        <v>22</v>
      </c>
      <c r="V5" s="230" t="s">
        <v>23</v>
      </c>
      <c r="W5" s="282" t="s">
        <v>24</v>
      </c>
      <c r="X5" s="282"/>
      <c r="Y5" s="282"/>
      <c r="Z5" s="282"/>
      <c r="AA5" s="231" t="s">
        <v>127</v>
      </c>
      <c r="AB5" s="231" t="s">
        <v>128</v>
      </c>
      <c r="AC5" s="231">
        <v>0.061</v>
      </c>
      <c r="AD5" s="232" t="s">
        <v>133</v>
      </c>
      <c r="AE5" s="232" t="s">
        <v>134</v>
      </c>
      <c r="AF5" s="231">
        <v>0.036</v>
      </c>
      <c r="AG5" s="231">
        <v>0.026</v>
      </c>
      <c r="AH5" s="282"/>
      <c r="AI5" s="282"/>
      <c r="AJ5" s="230" t="s">
        <v>124</v>
      </c>
      <c r="AK5" s="230" t="s">
        <v>125</v>
      </c>
      <c r="AL5" s="339"/>
      <c r="AM5" s="233" t="s">
        <v>124</v>
      </c>
      <c r="AN5" s="233" t="s">
        <v>125</v>
      </c>
      <c r="AO5" s="246"/>
    </row>
    <row r="6" spans="1:40" ht="12.75">
      <c r="A6" s="236"/>
      <c r="B6" s="33" t="str">
        <f>Іванов!$G$1</f>
        <v>Іванов І.І.</v>
      </c>
      <c r="C6" s="33" t="str">
        <f>Іванов!$B$3</f>
        <v>Керівник</v>
      </c>
      <c r="D6" s="236">
        <f>Іванов!B10</f>
        <v>0</v>
      </c>
      <c r="E6" s="237">
        <f>Іванов!C10</f>
        <v>0</v>
      </c>
      <c r="F6" s="238">
        <f>Іванов!D10</f>
        <v>1606.17</v>
      </c>
      <c r="G6" s="238">
        <f>Іванов!E10</f>
        <v>0</v>
      </c>
      <c r="H6" s="237">
        <f>Іванов!F10</f>
        <v>0</v>
      </c>
      <c r="I6" s="237">
        <f>Іванов!G10</f>
        <v>0</v>
      </c>
      <c r="J6" s="237">
        <f>Іванов!H10</f>
        <v>0</v>
      </c>
      <c r="K6" s="237">
        <f>Іванов!I10</f>
        <v>0</v>
      </c>
      <c r="L6" s="237">
        <f>Іванов!J10</f>
        <v>0</v>
      </c>
      <c r="M6" s="237">
        <f>Іванов!K10</f>
        <v>0</v>
      </c>
      <c r="N6" s="237">
        <f>Іванов!L10</f>
        <v>0</v>
      </c>
      <c r="O6" s="237">
        <f>Іванов!M10</f>
        <v>0</v>
      </c>
      <c r="P6" s="237">
        <f>Іванов!N10</f>
        <v>0</v>
      </c>
      <c r="Q6" s="237">
        <f>Іванов!O10</f>
        <v>0</v>
      </c>
      <c r="R6" s="237">
        <f>Іванов!P10</f>
        <v>0</v>
      </c>
      <c r="S6" s="237">
        <f>Іванов!Q10</f>
        <v>0</v>
      </c>
      <c r="T6" s="237">
        <f>Іванов!R10</f>
        <v>0</v>
      </c>
      <c r="U6" s="237">
        <f>Іванов!S10</f>
        <v>0</v>
      </c>
      <c r="V6" s="237">
        <f>Іванов!T10</f>
        <v>0</v>
      </c>
      <c r="W6" s="237">
        <f>Іванов!U10</f>
        <v>0</v>
      </c>
      <c r="X6" s="237">
        <f>Іванов!V10</f>
        <v>0</v>
      </c>
      <c r="Y6" s="238">
        <f>Іванов!W10</f>
        <v>0</v>
      </c>
      <c r="Z6" s="237">
        <f>Іванов!X10</f>
        <v>0</v>
      </c>
      <c r="AA6" s="237">
        <f>Іванов!Y10</f>
        <v>-80.48</v>
      </c>
      <c r="AB6" s="237">
        <f>Іванов!Z10</f>
        <v>0</v>
      </c>
      <c r="AC6" s="237">
        <f>Іванов!AA10</f>
        <v>0</v>
      </c>
      <c r="AD6" s="237">
        <f>Іванов!AB10</f>
        <v>0</v>
      </c>
      <c r="AE6" s="237">
        <f>Іванов!AC10</f>
        <v>0</v>
      </c>
      <c r="AF6" s="237">
        <f>Іванов!AD10</f>
        <v>0</v>
      </c>
      <c r="AG6" s="237">
        <f>Іванов!AE10</f>
        <v>0</v>
      </c>
      <c r="AH6" s="237">
        <f>Іванов!AF10</f>
        <v>0</v>
      </c>
      <c r="AI6" s="237">
        <f>Іванов!AG10</f>
        <v>0</v>
      </c>
      <c r="AJ6" s="237">
        <f>Іванов!AH10</f>
        <v>0</v>
      </c>
      <c r="AK6" s="237">
        <f>Іванов!AI10</f>
        <v>0</v>
      </c>
      <c r="AL6" s="238">
        <f>Іванов!AJ10</f>
        <v>-80.48</v>
      </c>
      <c r="AM6" s="238">
        <f>Іванов!AK10</f>
        <v>1686.65</v>
      </c>
      <c r="AN6" s="238">
        <f>Іванов!AL10</f>
        <v>0</v>
      </c>
    </row>
    <row r="7" spans="1:40" ht="12.75">
      <c r="A7" s="236"/>
      <c r="B7" s="33" t="str">
        <f>Петров!$G$1</f>
        <v>Петров П.П.</v>
      </c>
      <c r="C7" s="33" t="str">
        <f>Петров!$B$3</f>
        <v>Заступник</v>
      </c>
      <c r="D7" s="236">
        <f>Петров!B10</f>
        <v>0</v>
      </c>
      <c r="E7" s="237">
        <f>Петров!C10</f>
        <v>0</v>
      </c>
      <c r="F7" s="238">
        <f>Петров!D10</f>
        <v>2346.7500000000005</v>
      </c>
      <c r="G7" s="238">
        <f>Петров!E10</f>
        <v>0</v>
      </c>
      <c r="H7" s="237">
        <f>Петров!F10</f>
        <v>0</v>
      </c>
      <c r="I7" s="237">
        <f>Петров!G10</f>
        <v>0</v>
      </c>
      <c r="J7" s="237">
        <f>Петров!H10</f>
        <v>0</v>
      </c>
      <c r="K7" s="237">
        <f>Петров!I10</f>
        <v>0</v>
      </c>
      <c r="L7" s="237">
        <f>Петров!J10</f>
        <v>0</v>
      </c>
      <c r="M7" s="237">
        <f>Петров!K10</f>
        <v>0</v>
      </c>
      <c r="N7" s="237">
        <f>Петров!L10</f>
        <v>0</v>
      </c>
      <c r="O7" s="237">
        <f>Петров!M10</f>
        <v>0</v>
      </c>
      <c r="P7" s="237">
        <f>Петров!N10</f>
        <v>0</v>
      </c>
      <c r="Q7" s="237">
        <f>Петров!O10</f>
        <v>0</v>
      </c>
      <c r="R7" s="237">
        <f>Петров!P10</f>
        <v>0</v>
      </c>
      <c r="S7" s="237">
        <f>Петров!Q10</f>
        <v>0</v>
      </c>
      <c r="T7" s="237">
        <f>Петров!R10</f>
        <v>0</v>
      </c>
      <c r="U7" s="237">
        <f>Петров!S10</f>
        <v>0</v>
      </c>
      <c r="V7" s="237">
        <f>Петров!T10</f>
        <v>0</v>
      </c>
      <c r="W7" s="237">
        <f>Петров!U10</f>
        <v>0</v>
      </c>
      <c r="X7" s="237">
        <f>Петров!V10</f>
        <v>0</v>
      </c>
      <c r="Y7" s="238">
        <f>Петров!W10</f>
        <v>0</v>
      </c>
      <c r="Z7" s="237">
        <f>Петров!X10</f>
        <v>0</v>
      </c>
      <c r="AA7" s="237">
        <f>Петров!Y10</f>
        <v>-80.48</v>
      </c>
      <c r="AB7" s="237">
        <f>Петров!Z10</f>
        <v>0</v>
      </c>
      <c r="AC7" s="237">
        <f>Петров!AA10</f>
        <v>0</v>
      </c>
      <c r="AD7" s="237">
        <f>Петров!AB10</f>
        <v>0</v>
      </c>
      <c r="AE7" s="237">
        <f>Петров!AC10</f>
        <v>0</v>
      </c>
      <c r="AF7" s="237">
        <f>Петров!AD10</f>
        <v>0</v>
      </c>
      <c r="AG7" s="237">
        <f>Петров!AE10</f>
        <v>0</v>
      </c>
      <c r="AH7" s="237">
        <f>Петров!AF10</f>
        <v>0</v>
      </c>
      <c r="AI7" s="237">
        <f>Петров!AG10</f>
        <v>0</v>
      </c>
      <c r="AJ7" s="237">
        <f>Петров!AH10</f>
        <v>0</v>
      </c>
      <c r="AK7" s="237">
        <f>Петров!AI10</f>
        <v>0</v>
      </c>
      <c r="AL7" s="238">
        <f>Петров!AJ10</f>
        <v>-80.48</v>
      </c>
      <c r="AM7" s="238">
        <f>Петров!AK10</f>
        <v>2427.2300000000005</v>
      </c>
      <c r="AN7" s="238">
        <f>Петров!AL10</f>
        <v>0</v>
      </c>
    </row>
    <row r="8" spans="1:40" ht="12.75">
      <c r="A8" s="236"/>
      <c r="B8" s="33" t="str">
        <f>Сидоров!$G$1</f>
        <v>Сидоров С.С.</v>
      </c>
      <c r="C8" s="33" t="str">
        <f>Сидоров!$B$3</f>
        <v>Заступник</v>
      </c>
      <c r="D8" s="236">
        <f>Сидоров!B10</f>
        <v>0</v>
      </c>
      <c r="E8" s="237">
        <f>Сидоров!C10</f>
        <v>0</v>
      </c>
      <c r="F8" s="238">
        <f>Сидоров!D10</f>
        <v>1365.5900000000006</v>
      </c>
      <c r="G8" s="238">
        <f>Сидоров!E10</f>
        <v>0</v>
      </c>
      <c r="H8" s="237">
        <f>Сидоров!F10</f>
        <v>0</v>
      </c>
      <c r="I8" s="237">
        <f>Сидоров!G10</f>
        <v>0</v>
      </c>
      <c r="J8" s="237">
        <f>Сидоров!H10</f>
        <v>0</v>
      </c>
      <c r="K8" s="237">
        <f>Сидоров!I10</f>
        <v>0</v>
      </c>
      <c r="L8" s="237">
        <f>Сидоров!J10</f>
        <v>0</v>
      </c>
      <c r="M8" s="237">
        <f>Сидоров!K10</f>
        <v>0</v>
      </c>
      <c r="N8" s="237">
        <f>Сидоров!L10</f>
        <v>0</v>
      </c>
      <c r="O8" s="237">
        <f>Сидоров!M10</f>
        <v>0</v>
      </c>
      <c r="P8" s="237">
        <f>Сидоров!N10</f>
        <v>0</v>
      </c>
      <c r="Q8" s="237">
        <f>Сидоров!O10</f>
        <v>0</v>
      </c>
      <c r="R8" s="237">
        <f>Сидоров!P10</f>
        <v>0</v>
      </c>
      <c r="S8" s="237">
        <f>Сидоров!Q10</f>
        <v>0</v>
      </c>
      <c r="T8" s="237">
        <f>Сидоров!R10</f>
        <v>0</v>
      </c>
      <c r="U8" s="237">
        <f>Сидоров!S10</f>
        <v>0</v>
      </c>
      <c r="V8" s="237">
        <f>Сидоров!T10</f>
        <v>0</v>
      </c>
      <c r="W8" s="237">
        <f>Сидоров!U10</f>
        <v>0</v>
      </c>
      <c r="X8" s="237">
        <f>Сидоров!V10</f>
        <v>0</v>
      </c>
      <c r="Y8" s="238">
        <f>Сидоров!W10</f>
        <v>0</v>
      </c>
      <c r="Z8" s="237">
        <f>Сидоров!X10</f>
        <v>0</v>
      </c>
      <c r="AA8" s="237">
        <f>Сидоров!Y10</f>
        <v>-80.48</v>
      </c>
      <c r="AB8" s="237">
        <f>Сидоров!Z10</f>
        <v>0</v>
      </c>
      <c r="AC8" s="237">
        <f>Сидоров!AA10</f>
        <v>0</v>
      </c>
      <c r="AD8" s="237">
        <f>Сидоров!AB10</f>
        <v>0</v>
      </c>
      <c r="AE8" s="237">
        <f>Сидоров!AC10</f>
        <v>0</v>
      </c>
      <c r="AF8" s="237">
        <f>Сидоров!AD10</f>
        <v>0</v>
      </c>
      <c r="AG8" s="237">
        <f>Сидоров!AE10</f>
        <v>0</v>
      </c>
      <c r="AH8" s="237">
        <f>Сидоров!AF10</f>
        <v>0</v>
      </c>
      <c r="AI8" s="237">
        <f>Сидоров!AG10</f>
        <v>0</v>
      </c>
      <c r="AJ8" s="237">
        <f>Сидоров!AH10</f>
        <v>0</v>
      </c>
      <c r="AK8" s="237">
        <f>Сидоров!AI10</f>
        <v>0</v>
      </c>
      <c r="AL8" s="238">
        <f>Сидоров!AJ10</f>
        <v>-80.48</v>
      </c>
      <c r="AM8" s="238">
        <f>Сидоров!AK10</f>
        <v>1446.0700000000006</v>
      </c>
      <c r="AN8" s="238">
        <f>Сидоров!AL10</f>
        <v>0</v>
      </c>
    </row>
    <row r="9" spans="1:40" ht="12.75">
      <c r="A9" s="236"/>
      <c r="B9" s="33" t="str">
        <f>Васечкин!$G$1</f>
        <v>Васечкін В.В.</v>
      </c>
      <c r="C9" s="33" t="str">
        <f>Васечкин!$B$3</f>
        <v>Заступник</v>
      </c>
      <c r="D9" s="236">
        <f>Васечкин!B10</f>
        <v>0</v>
      </c>
      <c r="E9" s="237">
        <f>Васечкин!C10</f>
        <v>0</v>
      </c>
      <c r="F9" s="238">
        <f>Васечкин!D10</f>
        <v>2235.0099999999998</v>
      </c>
      <c r="G9" s="238">
        <f>Васечкин!E10</f>
        <v>0</v>
      </c>
      <c r="H9" s="237">
        <f>Васечкин!F10</f>
        <v>0</v>
      </c>
      <c r="I9" s="237">
        <f>Васечкин!G10</f>
        <v>0</v>
      </c>
      <c r="J9" s="237">
        <f>Васечкин!H10</f>
        <v>0</v>
      </c>
      <c r="K9" s="237">
        <f>Васечкин!I10</f>
        <v>0</v>
      </c>
      <c r="L9" s="237">
        <f>Васечкин!J10</f>
        <v>0</v>
      </c>
      <c r="M9" s="237">
        <f>Васечкин!K10</f>
        <v>0</v>
      </c>
      <c r="N9" s="237">
        <f>Васечкин!L10</f>
        <v>0</v>
      </c>
      <c r="O9" s="237">
        <f>Васечкин!M10</f>
        <v>0</v>
      </c>
      <c r="P9" s="237">
        <f>Васечкин!N10</f>
        <v>0</v>
      </c>
      <c r="Q9" s="237">
        <f>Васечкин!O10</f>
        <v>0</v>
      </c>
      <c r="R9" s="237">
        <f>Васечкин!P10</f>
        <v>0</v>
      </c>
      <c r="S9" s="237">
        <f>Васечкин!Q10</f>
        <v>0</v>
      </c>
      <c r="T9" s="237">
        <f>Васечкин!R10</f>
        <v>0</v>
      </c>
      <c r="U9" s="237">
        <f>Васечкин!S10</f>
        <v>0</v>
      </c>
      <c r="V9" s="237">
        <f>Васечкин!T10</f>
        <v>0</v>
      </c>
      <c r="W9" s="237">
        <f>Васечкин!U10</f>
        <v>0</v>
      </c>
      <c r="X9" s="237">
        <f>Васечкин!V10</f>
        <v>0</v>
      </c>
      <c r="Y9" s="238">
        <f>Васечкин!W10</f>
        <v>0</v>
      </c>
      <c r="Z9" s="237">
        <f>Васечкин!X10</f>
        <v>0</v>
      </c>
      <c r="AA9" s="237">
        <f>Васечкин!Y10</f>
        <v>-80.48</v>
      </c>
      <c r="AB9" s="237">
        <f>Васечкин!Z10</f>
        <v>0</v>
      </c>
      <c r="AC9" s="237">
        <f>Васечкин!AA10</f>
        <v>0</v>
      </c>
      <c r="AD9" s="237">
        <f>Васечкин!AB10</f>
        <v>0</v>
      </c>
      <c r="AE9" s="237">
        <f>Васечкин!AC10</f>
        <v>0</v>
      </c>
      <c r="AF9" s="237">
        <f>Васечкин!AD10</f>
        <v>0</v>
      </c>
      <c r="AG9" s="237">
        <f>Васечкин!AE10</f>
        <v>0</v>
      </c>
      <c r="AH9" s="237">
        <f>Васечкин!AF10</f>
        <v>0</v>
      </c>
      <c r="AI9" s="237">
        <f>Васечкин!AG10</f>
        <v>0</v>
      </c>
      <c r="AJ9" s="237">
        <f>Васечкин!AH10</f>
        <v>0</v>
      </c>
      <c r="AK9" s="237">
        <f>Васечкин!AI10</f>
        <v>0</v>
      </c>
      <c r="AL9" s="238">
        <f>Васечкин!AJ10</f>
        <v>-80.48</v>
      </c>
      <c r="AM9" s="238">
        <f>Васечкин!AK10</f>
        <v>2315.49</v>
      </c>
      <c r="AN9" s="238">
        <f>Васечкин!AL10</f>
        <v>0</v>
      </c>
    </row>
    <row r="10" spans="1:65" s="22" customFormat="1" ht="12.75">
      <c r="A10" s="240"/>
      <c r="B10" s="44" t="s">
        <v>118</v>
      </c>
      <c r="C10" s="45"/>
      <c r="D10" s="240">
        <f>SUM(D6:D9)</f>
        <v>0</v>
      </c>
      <c r="E10" s="238"/>
      <c r="F10" s="238">
        <f>SUM(F6:F9)</f>
        <v>7553.52</v>
      </c>
      <c r="G10" s="238">
        <f>SUM(G6:G9)</f>
        <v>0</v>
      </c>
      <c r="H10" s="238">
        <f>SUM(H6:H9)</f>
        <v>0</v>
      </c>
      <c r="I10" s="238">
        <f>SUM(I6:I9)</f>
        <v>0</v>
      </c>
      <c r="J10" s="238">
        <f>SUM(J6:J9)</f>
        <v>0</v>
      </c>
      <c r="K10" s="238">
        <f>SUM(K6:K9)</f>
        <v>0</v>
      </c>
      <c r="L10" s="238">
        <f>SUM(L6:L9)</f>
        <v>0</v>
      </c>
      <c r="M10" s="238">
        <f>SUM(M6:M9)</f>
        <v>0</v>
      </c>
      <c r="N10" s="238">
        <f>SUM(N6:N9)</f>
        <v>0</v>
      </c>
      <c r="O10" s="238">
        <f>SUM(O6:O9)</f>
        <v>0</v>
      </c>
      <c r="P10" s="238">
        <f>SUM(P6:P9)</f>
        <v>0</v>
      </c>
      <c r="Q10" s="238">
        <f>SUM(Q6:Q9)</f>
        <v>0</v>
      </c>
      <c r="R10" s="238">
        <f>SUM(R6:R9)</f>
        <v>0</v>
      </c>
      <c r="S10" s="238">
        <f>SUM(S6:S9)</f>
        <v>0</v>
      </c>
      <c r="T10" s="238">
        <f>SUM(T6:T9)</f>
        <v>0</v>
      </c>
      <c r="U10" s="238">
        <f>SUM(U6:U9)</f>
        <v>0</v>
      </c>
      <c r="V10" s="238">
        <f>SUM(V6:V9)</f>
        <v>0</v>
      </c>
      <c r="W10" s="238">
        <f>SUM(W6:W9)</f>
        <v>0</v>
      </c>
      <c r="X10" s="238">
        <f>SUM(X6:X9)</f>
        <v>0</v>
      </c>
      <c r="Y10" s="238">
        <f>SUM(Y6:Y9)</f>
        <v>0</v>
      </c>
      <c r="Z10" s="238">
        <f>SUM(Z6:Z9)</f>
        <v>0</v>
      </c>
      <c r="AA10" s="238">
        <f>SUM(AA6:AA9)</f>
        <v>-321.92</v>
      </c>
      <c r="AB10" s="238">
        <f>SUM(AB6:AB9)</f>
        <v>0</v>
      </c>
      <c r="AC10" s="238">
        <f>SUM(AC6:AC9)</f>
        <v>0</v>
      </c>
      <c r="AD10" s="238">
        <f>SUM(AD6:AD9)</f>
        <v>0</v>
      </c>
      <c r="AE10" s="238">
        <f>SUM(AE6:AE9)</f>
        <v>0</v>
      </c>
      <c r="AF10" s="238">
        <f>SUM(AF6:AF9)</f>
        <v>0</v>
      </c>
      <c r="AG10" s="238">
        <f>SUM(AG6:AG9)</f>
        <v>0</v>
      </c>
      <c r="AH10" s="238">
        <f>SUM(AH6:AH9)</f>
        <v>0</v>
      </c>
      <c r="AI10" s="238">
        <f>SUM(AI6:AI9)</f>
        <v>0</v>
      </c>
      <c r="AJ10" s="238">
        <f>SUM(AJ6:AJ9)</f>
        <v>0</v>
      </c>
      <c r="AK10" s="238">
        <f>SUM(AK6:AK9)</f>
        <v>0</v>
      </c>
      <c r="AL10" s="238">
        <f>SUM(AL6:AL9)</f>
        <v>-321.92</v>
      </c>
      <c r="AM10" s="238">
        <f>SUM(AM6:AM9)</f>
        <v>7875.440000000001</v>
      </c>
      <c r="AN10" s="238">
        <f>SUM(AN6:AN9)</f>
        <v>0</v>
      </c>
      <c r="AO10" s="248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</row>
    <row r="11" spans="1:65" s="22" customFormat="1" ht="12.75">
      <c r="A11" s="240"/>
      <c r="B11" s="44" t="s">
        <v>119</v>
      </c>
      <c r="C11" s="45"/>
      <c r="D11" s="240">
        <f>D10</f>
        <v>0</v>
      </c>
      <c r="E11" s="238"/>
      <c r="F11" s="238">
        <f aca="true" t="shared" si="0" ref="F11:AN11">F10</f>
        <v>7553.52</v>
      </c>
      <c r="G11" s="238">
        <f t="shared" si="0"/>
        <v>0</v>
      </c>
      <c r="H11" s="238">
        <f t="shared" si="0"/>
        <v>0</v>
      </c>
      <c r="I11" s="238">
        <f t="shared" si="0"/>
        <v>0</v>
      </c>
      <c r="J11" s="238">
        <f t="shared" si="0"/>
        <v>0</v>
      </c>
      <c r="K11" s="238">
        <f t="shared" si="0"/>
        <v>0</v>
      </c>
      <c r="L11" s="238">
        <f t="shared" si="0"/>
        <v>0</v>
      </c>
      <c r="M11" s="238">
        <f t="shared" si="0"/>
        <v>0</v>
      </c>
      <c r="N11" s="238">
        <f t="shared" si="0"/>
        <v>0</v>
      </c>
      <c r="O11" s="238">
        <f t="shared" si="0"/>
        <v>0</v>
      </c>
      <c r="P11" s="238">
        <f t="shared" si="0"/>
        <v>0</v>
      </c>
      <c r="Q11" s="238">
        <f t="shared" si="0"/>
        <v>0</v>
      </c>
      <c r="R11" s="238">
        <f t="shared" si="0"/>
        <v>0</v>
      </c>
      <c r="S11" s="238">
        <f t="shared" si="0"/>
        <v>0</v>
      </c>
      <c r="T11" s="238">
        <f t="shared" si="0"/>
        <v>0</v>
      </c>
      <c r="U11" s="238">
        <f t="shared" si="0"/>
        <v>0</v>
      </c>
      <c r="V11" s="238">
        <f t="shared" si="0"/>
        <v>0</v>
      </c>
      <c r="W11" s="238">
        <f t="shared" si="0"/>
        <v>0</v>
      </c>
      <c r="X11" s="238">
        <f t="shared" si="0"/>
        <v>0</v>
      </c>
      <c r="Y11" s="238">
        <f t="shared" si="0"/>
        <v>0</v>
      </c>
      <c r="Z11" s="238">
        <f t="shared" si="0"/>
        <v>0</v>
      </c>
      <c r="AA11" s="238">
        <f t="shared" si="0"/>
        <v>-321.92</v>
      </c>
      <c r="AB11" s="238">
        <f t="shared" si="0"/>
        <v>0</v>
      </c>
      <c r="AC11" s="238">
        <f t="shared" si="0"/>
        <v>0</v>
      </c>
      <c r="AD11" s="238">
        <f t="shared" si="0"/>
        <v>0</v>
      </c>
      <c r="AE11" s="238">
        <f t="shared" si="0"/>
        <v>0</v>
      </c>
      <c r="AF11" s="238">
        <f t="shared" si="0"/>
        <v>0</v>
      </c>
      <c r="AG11" s="238">
        <f t="shared" si="0"/>
        <v>0</v>
      </c>
      <c r="AH11" s="238">
        <f t="shared" si="0"/>
        <v>0</v>
      </c>
      <c r="AI11" s="238">
        <f t="shared" si="0"/>
        <v>0</v>
      </c>
      <c r="AJ11" s="238">
        <f t="shared" si="0"/>
        <v>0</v>
      </c>
      <c r="AK11" s="238">
        <f t="shared" si="0"/>
        <v>0</v>
      </c>
      <c r="AL11" s="238">
        <f t="shared" si="0"/>
        <v>-321.92</v>
      </c>
      <c r="AM11" s="238">
        <f t="shared" si="0"/>
        <v>7875.440000000001</v>
      </c>
      <c r="AN11" s="238">
        <f t="shared" si="0"/>
        <v>0</v>
      </c>
      <c r="AO11" s="247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</row>
    <row r="12" spans="32:37" ht="12.75">
      <c r="AF12" s="249"/>
      <c r="AK12" s="249"/>
    </row>
    <row r="13" ht="12.75">
      <c r="Z13" s="30" t="s">
        <v>190</v>
      </c>
    </row>
    <row r="16" spans="1:65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39"/>
      <c r="AP16" s="211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39"/>
      <c r="AP17" s="211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39"/>
      <c r="AP18" s="211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39"/>
      <c r="AP19" s="211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39"/>
      <c r="AP20" s="211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195</v>
      </c>
      <c r="K21" s="195"/>
      <c r="L21"/>
      <c r="M21"/>
      <c r="N21" s="313" t="s">
        <v>95</v>
      </c>
      <c r="O21" s="324"/>
      <c r="P21" s="166"/>
      <c r="Q21" s="166"/>
      <c r="R21" s="166"/>
      <c r="S21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9"/>
      <c r="AP21" s="21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/>
      <c r="M22"/>
      <c r="N22" s="196"/>
      <c r="O22" s="196"/>
      <c r="P22" s="196"/>
      <c r="Q22" s="196"/>
      <c r="R22" s="196"/>
      <c r="S22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9"/>
      <c r="AP22" s="211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9"/>
      <c r="AP23" s="211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9"/>
      <c r="AP24" s="211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9"/>
      <c r="AP25" s="39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0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9"/>
      <c r="AP26" s="39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9"/>
      <c r="AP27" s="39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9"/>
      <c r="AP28" s="39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9"/>
      <c r="AP29" s="3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9"/>
      <c r="AP30" s="39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0</v>
      </c>
      <c r="S31" s="312"/>
      <c r="T31"/>
      <c r="U31" s="205"/>
      <c r="V31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9"/>
      <c r="AP31" s="39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T32"/>
      <c r="U32" s="205"/>
      <c r="V32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T33"/>
      <c r="U33" s="205"/>
      <c r="V33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-321.92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BN35" s="203"/>
      <c r="BO35" s="203"/>
      <c r="BP35" s="203"/>
      <c r="BQ35" s="203"/>
    </row>
    <row r="36" spans="1:65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0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ht="12.75">
      <c r="A41" s="167"/>
      <c r="B41" s="165"/>
      <c r="C41" s="165"/>
      <c r="D41" s="165"/>
      <c r="E41" s="165"/>
      <c r="F41" s="166"/>
      <c r="G41" s="166"/>
      <c r="H41" s="166"/>
      <c r="I41" s="166"/>
      <c r="J41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-321.92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H42"/>
      <c r="I42" s="307"/>
      <c r="J42" s="307"/>
      <c r="K42" s="307"/>
      <c r="L42" s="307"/>
      <c r="M42"/>
      <c r="N42"/>
      <c r="O42"/>
      <c r="P42" s="166"/>
      <c r="Q42" s="166"/>
      <c r="R42" s="16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 s="220"/>
      <c r="AP42" s="220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M43"/>
      <c r="N43"/>
      <c r="O43"/>
      <c r="P43" s="166"/>
      <c r="Q43" s="166"/>
      <c r="R43" s="16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 s="220"/>
      <c r="AP43" s="220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 s="220"/>
      <c r="AP44" s="220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M45"/>
      <c r="N45"/>
      <c r="O45" s="166"/>
      <c r="P45" s="166"/>
      <c r="Q45" s="169" t="s">
        <v>115</v>
      </c>
      <c r="R45"/>
      <c r="S45" s="166"/>
      <c r="T45" s="166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 s="220"/>
      <c r="AP45" s="220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 s="220"/>
      <c r="AP46" s="220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 s="220"/>
      <c r="AP47" s="220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</sheetData>
  <sheetProtection/>
  <mergeCells count="115">
    <mergeCell ref="B23:L24"/>
    <mergeCell ref="R23:S24"/>
    <mergeCell ref="V29:Y29"/>
    <mergeCell ref="M24:N24"/>
    <mergeCell ref="O24:Q24"/>
    <mergeCell ref="B25:L25"/>
    <mergeCell ref="M25:N25"/>
    <mergeCell ref="R25:S25"/>
    <mergeCell ref="AM4:AN4"/>
    <mergeCell ref="AA4:AB4"/>
    <mergeCell ref="AC4:AG4"/>
    <mergeCell ref="AJ4:AK4"/>
    <mergeCell ref="AL4:AL5"/>
    <mergeCell ref="S4:T4"/>
    <mergeCell ref="U4:V4"/>
    <mergeCell ref="AH4:AH5"/>
    <mergeCell ref="V22:Y22"/>
    <mergeCell ref="AI4:AI5"/>
    <mergeCell ref="Y4:Y5"/>
    <mergeCell ref="Z4:Z5"/>
    <mergeCell ref="W4:W5"/>
    <mergeCell ref="X4:X5"/>
    <mergeCell ref="A3:N3"/>
    <mergeCell ref="F4:G4"/>
    <mergeCell ref="L4:L5"/>
    <mergeCell ref="M4:O4"/>
    <mergeCell ref="I4:I5"/>
    <mergeCell ref="R4:R5"/>
    <mergeCell ref="A4:A5"/>
    <mergeCell ref="B4:B5"/>
    <mergeCell ref="C4:C5"/>
    <mergeCell ref="D4:D5"/>
    <mergeCell ref="E4:E5"/>
    <mergeCell ref="H4:H5"/>
    <mergeCell ref="J4:J5"/>
    <mergeCell ref="K4:K5"/>
    <mergeCell ref="A16:F16"/>
    <mergeCell ref="I16:O16"/>
    <mergeCell ref="A17:F17"/>
    <mergeCell ref="L17:O17"/>
    <mergeCell ref="P4:P5"/>
    <mergeCell ref="Q4:Q5"/>
    <mergeCell ref="B26:L26"/>
    <mergeCell ref="M26:N26"/>
    <mergeCell ref="O26:Q26"/>
    <mergeCell ref="R26:S26"/>
    <mergeCell ref="I18:O18"/>
    <mergeCell ref="L19:O19"/>
    <mergeCell ref="N21:O21"/>
    <mergeCell ref="M23:N23"/>
    <mergeCell ref="O23:Q23"/>
    <mergeCell ref="O25:Q25"/>
    <mergeCell ref="B28:L28"/>
    <mergeCell ref="M28:N28"/>
    <mergeCell ref="O28:Q28"/>
    <mergeCell ref="R28:S28"/>
    <mergeCell ref="B27:L27"/>
    <mergeCell ref="M27:N27"/>
    <mergeCell ref="O27:Q27"/>
    <mergeCell ref="R27:S27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O38:Q38"/>
    <mergeCell ref="R38:S38"/>
    <mergeCell ref="B37:L37"/>
    <mergeCell ref="M37:N37"/>
    <mergeCell ref="O37:Q37"/>
    <mergeCell ref="R37:S37"/>
    <mergeCell ref="I46:L46"/>
    <mergeCell ref="D43:F43"/>
    <mergeCell ref="I45:L45"/>
    <mergeCell ref="I43:L43"/>
    <mergeCell ref="B38:L38"/>
    <mergeCell ref="M38:N38"/>
    <mergeCell ref="I42:L42"/>
    <mergeCell ref="D42:F42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/>
  <pageMargins left="0.24" right="0.15748031496062992" top="0.3937007874015748" bottom="0.1968503937007874" header="0.1968503937007874" footer="0.1968503937007874"/>
  <pageSetup horizontalDpi="600" verticalDpi="600" orientation="landscape" paperSize="9" scale="81" r:id="rId1"/>
  <colBreaks count="1" manualBreakCount="1">
    <brk id="22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BQ47"/>
  <sheetViews>
    <sheetView zoomScalePageLayoutView="0" workbookViewId="0" topLeftCell="A1">
      <pane xSplit="2" topLeftCell="H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4.125" style="0" customWidth="1"/>
    <col min="2" max="2" width="17.25390625" style="118" customWidth="1"/>
    <col min="3" max="3" width="11.75390625" style="118" customWidth="1"/>
    <col min="4" max="4" width="5.125" style="0" customWidth="1"/>
    <col min="6" max="6" width="8.75390625" style="22" customWidth="1"/>
    <col min="7" max="7" width="8.375" style="22" customWidth="1"/>
    <col min="11" max="11" width="11.375" style="0" hidden="1" customWidth="1"/>
    <col min="12" max="12" width="10.25390625" style="0" customWidth="1"/>
    <col min="14" max="14" width="12.625" style="0" customWidth="1"/>
    <col min="15" max="15" width="10.875" style="0" hidden="1" customWidth="1"/>
    <col min="16" max="16" width="0" style="0" hidden="1" customWidth="1"/>
    <col min="17" max="17" width="11.25390625" style="0" customWidth="1"/>
    <col min="23" max="23" width="11.375" style="0" customWidth="1"/>
    <col min="24" max="24" width="10.00390625" style="0" customWidth="1"/>
    <col min="25" max="25" width="12.875" style="22" customWidth="1"/>
    <col min="34" max="35" width="11.25390625" style="0" customWidth="1"/>
    <col min="38" max="38" width="11.875" style="22" customWidth="1"/>
    <col min="39" max="40" width="9.125" style="22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AO1" s="166"/>
      <c r="AP1" s="166"/>
    </row>
    <row r="2" spans="1:42" ht="14.25" customHeight="1">
      <c r="A2" s="39"/>
      <c r="B2"/>
      <c r="C2"/>
      <c r="E2" s="30"/>
      <c r="F2" s="22" t="s">
        <v>66</v>
      </c>
      <c r="N2" t="s">
        <v>180</v>
      </c>
      <c r="U2" t="s">
        <v>188</v>
      </c>
      <c r="AO2" s="166"/>
      <c r="AP2" s="166"/>
    </row>
    <row r="3" spans="1:42" ht="12" customHeight="1">
      <c r="A3" s="280" t="s">
        <v>166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AO3" s="166"/>
      <c r="AP3" s="166"/>
    </row>
    <row r="4" spans="1:40" s="111" customFormat="1" ht="26.25" customHeight="1">
      <c r="A4" s="337" t="s">
        <v>158</v>
      </c>
      <c r="B4" s="301" t="s">
        <v>65</v>
      </c>
      <c r="C4" s="301" t="s">
        <v>0</v>
      </c>
      <c r="D4" s="303" t="s">
        <v>75</v>
      </c>
      <c r="E4" s="303" t="s">
        <v>76</v>
      </c>
      <c r="F4" s="335" t="s">
        <v>52</v>
      </c>
      <c r="G4" s="336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81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81" t="s">
        <v>54</v>
      </c>
      <c r="X4" s="281" t="s">
        <v>159</v>
      </c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335" t="s">
        <v>51</v>
      </c>
      <c r="AN4" s="336"/>
    </row>
    <row r="5" spans="1:40" s="111" customFormat="1" ht="54.75" customHeight="1">
      <c r="A5" s="338"/>
      <c r="B5" s="301"/>
      <c r="C5" s="301"/>
      <c r="D5" s="333"/>
      <c r="E5" s="333"/>
      <c r="F5" s="233" t="s">
        <v>124</v>
      </c>
      <c r="G5" s="233" t="s">
        <v>125</v>
      </c>
      <c r="H5" s="282"/>
      <c r="I5" s="282"/>
      <c r="J5" s="282"/>
      <c r="K5" s="282"/>
      <c r="L5" s="282" t="s">
        <v>13</v>
      </c>
      <c r="M5" s="108" t="s">
        <v>44</v>
      </c>
      <c r="N5" s="108" t="s">
        <v>69</v>
      </c>
      <c r="O5" s="108" t="s">
        <v>45</v>
      </c>
      <c r="P5" s="281"/>
      <c r="Q5" s="282"/>
      <c r="R5" s="334"/>
      <c r="S5" s="230" t="s">
        <v>124</v>
      </c>
      <c r="T5" s="230" t="s">
        <v>125</v>
      </c>
      <c r="U5" s="230" t="s">
        <v>22</v>
      </c>
      <c r="V5" s="230" t="s">
        <v>23</v>
      </c>
      <c r="W5" s="282" t="s">
        <v>24</v>
      </c>
      <c r="X5" s="282"/>
      <c r="Y5" s="339"/>
      <c r="Z5" s="282"/>
      <c r="AA5" s="231" t="s">
        <v>127</v>
      </c>
      <c r="AB5" s="231" t="s">
        <v>128</v>
      </c>
      <c r="AC5" s="231">
        <v>0.061</v>
      </c>
      <c r="AD5" s="232" t="s">
        <v>133</v>
      </c>
      <c r="AE5" s="232" t="s">
        <v>134</v>
      </c>
      <c r="AF5" s="231">
        <v>0.036</v>
      </c>
      <c r="AG5" s="231">
        <v>0.026</v>
      </c>
      <c r="AH5" s="282"/>
      <c r="AI5" s="282"/>
      <c r="AJ5" s="230" t="s">
        <v>124</v>
      </c>
      <c r="AK5" s="230" t="s">
        <v>125</v>
      </c>
      <c r="AL5" s="339"/>
      <c r="AM5" s="233" t="s">
        <v>124</v>
      </c>
      <c r="AN5" s="233" t="s">
        <v>125</v>
      </c>
    </row>
    <row r="6" spans="1:40" ht="12.75">
      <c r="A6" s="41"/>
      <c r="B6" s="33" t="str">
        <f>Іванов!$G$1</f>
        <v>Іванов І.І.</v>
      </c>
      <c r="C6" s="33" t="str">
        <f>Іванов!$B$3</f>
        <v>Керівник</v>
      </c>
      <c r="D6" s="234">
        <f>Іванов!B11</f>
        <v>0</v>
      </c>
      <c r="E6" s="226">
        <f>Іванов!C11</f>
        <v>0</v>
      </c>
      <c r="F6" s="227">
        <f>Іванов!D11</f>
        <v>1686.65</v>
      </c>
      <c r="G6" s="227">
        <f>Іванов!E11</f>
        <v>0</v>
      </c>
      <c r="H6" s="226">
        <f>Іванов!F11</f>
        <v>0</v>
      </c>
      <c r="I6" s="226">
        <f>Іванов!G11</f>
        <v>0</v>
      </c>
      <c r="J6" s="226">
        <f>Іванов!H11</f>
        <v>0</v>
      </c>
      <c r="K6" s="226">
        <f>Іванов!I11</f>
        <v>0</v>
      </c>
      <c r="L6" s="226">
        <f>Іванов!J11</f>
        <v>0</v>
      </c>
      <c r="M6" s="226">
        <f>Іванов!K11</f>
        <v>0</v>
      </c>
      <c r="N6" s="226">
        <f>Іванов!L11</f>
        <v>0</v>
      </c>
      <c r="O6" s="226">
        <f>Іванов!M11</f>
        <v>0</v>
      </c>
      <c r="P6" s="226">
        <f>Іванов!N11</f>
        <v>0</v>
      </c>
      <c r="Q6" s="226">
        <f>Іванов!O11</f>
        <v>0</v>
      </c>
      <c r="R6" s="226">
        <f>Іванов!P11</f>
        <v>0</v>
      </c>
      <c r="S6" s="226">
        <f>Іванов!Q11</f>
        <v>0</v>
      </c>
      <c r="T6" s="226">
        <f>Іванов!R11</f>
        <v>0</v>
      </c>
      <c r="U6" s="226">
        <f>Іванов!S11</f>
        <v>0</v>
      </c>
      <c r="V6" s="226">
        <f>Іванов!T11</f>
        <v>0</v>
      </c>
      <c r="W6" s="226">
        <f>Іванов!U11</f>
        <v>0</v>
      </c>
      <c r="X6" s="226">
        <f>Іванов!V11</f>
        <v>0</v>
      </c>
      <c r="Y6" s="227">
        <f>Іванов!W11</f>
        <v>0</v>
      </c>
      <c r="Z6" s="226">
        <f>Іванов!X11</f>
        <v>0</v>
      </c>
      <c r="AA6" s="226">
        <f>Іванов!Y11</f>
        <v>-80.48</v>
      </c>
      <c r="AB6" s="226">
        <f>Іванов!Z11</f>
        <v>0</v>
      </c>
      <c r="AC6" s="226">
        <f>Іванов!AA11</f>
        <v>0</v>
      </c>
      <c r="AD6" s="226">
        <f>Іванов!AB11</f>
        <v>0</v>
      </c>
      <c r="AE6" s="226">
        <f>Іванов!AC11</f>
        <v>0</v>
      </c>
      <c r="AF6" s="226">
        <f>Іванов!AD11</f>
        <v>0</v>
      </c>
      <c r="AG6" s="226">
        <f>Іванов!AE11</f>
        <v>0</v>
      </c>
      <c r="AH6" s="226">
        <f>Іванов!AF11</f>
        <v>0</v>
      </c>
      <c r="AI6" s="226">
        <f>Іванов!AG11</f>
        <v>0</v>
      </c>
      <c r="AJ6" s="226">
        <f>Іванов!AH11</f>
        <v>0</v>
      </c>
      <c r="AK6" s="226">
        <f>Іванов!AI11</f>
        <v>0</v>
      </c>
      <c r="AL6" s="227">
        <f>Іванов!AJ11</f>
        <v>-80.48</v>
      </c>
      <c r="AM6" s="227">
        <f>Іванов!AK11</f>
        <v>1767.13</v>
      </c>
      <c r="AN6" s="227">
        <f>Іванов!AL11</f>
        <v>0</v>
      </c>
    </row>
    <row r="7" spans="1:40" ht="12.75">
      <c r="A7" s="41"/>
      <c r="B7" s="33" t="str">
        <f>Петров!$G$1</f>
        <v>Петров П.П.</v>
      </c>
      <c r="C7" s="33" t="str">
        <f>Петров!$B$3</f>
        <v>Заступник</v>
      </c>
      <c r="D7" s="234">
        <f>Петров!B11</f>
        <v>0</v>
      </c>
      <c r="E7" s="226">
        <f>Петров!C11</f>
        <v>0</v>
      </c>
      <c r="F7" s="227">
        <f>Петров!D11</f>
        <v>2427.2300000000005</v>
      </c>
      <c r="G7" s="227">
        <f>Петров!E11</f>
        <v>0</v>
      </c>
      <c r="H7" s="226">
        <f>Петров!F11</f>
        <v>0</v>
      </c>
      <c r="I7" s="226">
        <f>Петров!G11</f>
        <v>0</v>
      </c>
      <c r="J7" s="226">
        <f>Петров!H11</f>
        <v>0</v>
      </c>
      <c r="K7" s="226">
        <f>Петров!I11</f>
        <v>0</v>
      </c>
      <c r="L7" s="226">
        <f>Петров!J11</f>
        <v>0</v>
      </c>
      <c r="M7" s="226">
        <f>Петров!K11</f>
        <v>0</v>
      </c>
      <c r="N7" s="226">
        <f>Петров!L11</f>
        <v>0</v>
      </c>
      <c r="O7" s="226">
        <f>Петров!M11</f>
        <v>0</v>
      </c>
      <c r="P7" s="226">
        <f>Петров!N11</f>
        <v>0</v>
      </c>
      <c r="Q7" s="226">
        <f>Петров!O11</f>
        <v>0</v>
      </c>
      <c r="R7" s="226">
        <f>Петров!P11</f>
        <v>0</v>
      </c>
      <c r="S7" s="226">
        <f>Петров!Q11</f>
        <v>0</v>
      </c>
      <c r="T7" s="226">
        <f>Петров!R11</f>
        <v>0</v>
      </c>
      <c r="U7" s="226">
        <f>Петров!S11</f>
        <v>0</v>
      </c>
      <c r="V7" s="226">
        <f>Петров!T11</f>
        <v>0</v>
      </c>
      <c r="W7" s="226">
        <f>Петров!U11</f>
        <v>0</v>
      </c>
      <c r="X7" s="226">
        <f>Петров!V11</f>
        <v>0</v>
      </c>
      <c r="Y7" s="227">
        <f>Петров!W11</f>
        <v>0</v>
      </c>
      <c r="Z7" s="226">
        <f>Петров!X11</f>
        <v>0</v>
      </c>
      <c r="AA7" s="226">
        <f>Петров!Y11</f>
        <v>-80.48</v>
      </c>
      <c r="AB7" s="226">
        <f>Петров!Z11</f>
        <v>0</v>
      </c>
      <c r="AC7" s="226">
        <f>Петров!AA11</f>
        <v>0</v>
      </c>
      <c r="AD7" s="226">
        <f>Петров!AB11</f>
        <v>0</v>
      </c>
      <c r="AE7" s="226">
        <f>Петров!AC11</f>
        <v>0</v>
      </c>
      <c r="AF7" s="226">
        <f>Петров!AD11</f>
        <v>0</v>
      </c>
      <c r="AG7" s="226">
        <f>Петров!AE11</f>
        <v>0</v>
      </c>
      <c r="AH7" s="226">
        <f>Петров!AF11</f>
        <v>0</v>
      </c>
      <c r="AI7" s="226">
        <f>Петров!AG11</f>
        <v>0</v>
      </c>
      <c r="AJ7" s="226">
        <f>Петров!AH11</f>
        <v>0</v>
      </c>
      <c r="AK7" s="226">
        <f>Петров!AI11</f>
        <v>0</v>
      </c>
      <c r="AL7" s="227">
        <f>Петров!AJ11</f>
        <v>-80.48</v>
      </c>
      <c r="AM7" s="227">
        <f>Петров!AK11</f>
        <v>2507.7100000000005</v>
      </c>
      <c r="AN7" s="227">
        <f>Петров!AL11</f>
        <v>0</v>
      </c>
    </row>
    <row r="8" spans="1:40" ht="12.75">
      <c r="A8" s="41"/>
      <c r="B8" s="33" t="str">
        <f>Сидоров!$G$1</f>
        <v>Сидоров С.С.</v>
      </c>
      <c r="C8" s="33" t="str">
        <f>Сидоров!$B$3</f>
        <v>Заступник</v>
      </c>
      <c r="D8" s="234">
        <f>Сидоров!B11</f>
        <v>0</v>
      </c>
      <c r="E8" s="226">
        <f>Сидоров!C11</f>
        <v>0</v>
      </c>
      <c r="F8" s="227">
        <f>Сидоров!D11</f>
        <v>1446.0700000000006</v>
      </c>
      <c r="G8" s="227">
        <f>Сидоров!E11</f>
        <v>0</v>
      </c>
      <c r="H8" s="226">
        <f>Сидоров!F11</f>
        <v>0</v>
      </c>
      <c r="I8" s="226">
        <f>Сидоров!G11</f>
        <v>0</v>
      </c>
      <c r="J8" s="226">
        <f>Сидоров!H11</f>
        <v>0</v>
      </c>
      <c r="K8" s="226">
        <f>Сидоров!I11</f>
        <v>0</v>
      </c>
      <c r="L8" s="226">
        <f>Сидоров!J11</f>
        <v>0</v>
      </c>
      <c r="M8" s="226">
        <f>Сидоров!K11</f>
        <v>0</v>
      </c>
      <c r="N8" s="226">
        <f>Сидоров!L11</f>
        <v>0</v>
      </c>
      <c r="O8" s="226">
        <f>Сидоров!M11</f>
        <v>0</v>
      </c>
      <c r="P8" s="226">
        <f>Сидоров!N11</f>
        <v>0</v>
      </c>
      <c r="Q8" s="226">
        <f>Сидоров!O11</f>
        <v>0</v>
      </c>
      <c r="R8" s="226">
        <f>Сидоров!P11</f>
        <v>0</v>
      </c>
      <c r="S8" s="226">
        <f>Сидоров!Q11</f>
        <v>0</v>
      </c>
      <c r="T8" s="226">
        <f>Сидоров!R11</f>
        <v>0</v>
      </c>
      <c r="U8" s="226">
        <f>Сидоров!S11</f>
        <v>0</v>
      </c>
      <c r="V8" s="226">
        <f>Сидоров!T11</f>
        <v>0</v>
      </c>
      <c r="W8" s="226">
        <f>Сидоров!U11</f>
        <v>0</v>
      </c>
      <c r="X8" s="226">
        <f>Сидоров!V11</f>
        <v>0</v>
      </c>
      <c r="Y8" s="227">
        <f>Сидоров!W11</f>
        <v>0</v>
      </c>
      <c r="Z8" s="226">
        <f>Сидоров!X11</f>
        <v>0</v>
      </c>
      <c r="AA8" s="226">
        <f>Сидоров!Y11</f>
        <v>-80.48</v>
      </c>
      <c r="AB8" s="226">
        <f>Сидоров!Z11</f>
        <v>0</v>
      </c>
      <c r="AC8" s="226">
        <f>Сидоров!AA11</f>
        <v>0</v>
      </c>
      <c r="AD8" s="226">
        <f>Сидоров!AB11</f>
        <v>0</v>
      </c>
      <c r="AE8" s="226">
        <f>Сидоров!AC11</f>
        <v>0</v>
      </c>
      <c r="AF8" s="226">
        <f>Сидоров!AD11</f>
        <v>0</v>
      </c>
      <c r="AG8" s="226">
        <f>Сидоров!AE11</f>
        <v>0</v>
      </c>
      <c r="AH8" s="226">
        <f>Сидоров!AF11</f>
        <v>0</v>
      </c>
      <c r="AI8" s="226">
        <f>Сидоров!AG11</f>
        <v>0</v>
      </c>
      <c r="AJ8" s="226">
        <f>Сидоров!AH11</f>
        <v>0</v>
      </c>
      <c r="AK8" s="226">
        <f>Сидоров!AI11</f>
        <v>0</v>
      </c>
      <c r="AL8" s="227">
        <f>Сидоров!AJ11</f>
        <v>-80.48</v>
      </c>
      <c r="AM8" s="227">
        <f>Сидоров!AK11</f>
        <v>1526.5500000000006</v>
      </c>
      <c r="AN8" s="227">
        <f>Сидоров!AL11</f>
        <v>0</v>
      </c>
    </row>
    <row r="9" spans="1:40" ht="12.75">
      <c r="A9" s="41"/>
      <c r="B9" s="33" t="str">
        <f>Васечкин!$G$1</f>
        <v>Васечкін В.В.</v>
      </c>
      <c r="C9" s="33" t="str">
        <f>Васечкин!$B$3</f>
        <v>Заступник</v>
      </c>
      <c r="D9" s="234">
        <f>Васечкин!B11</f>
        <v>0</v>
      </c>
      <c r="E9" s="226">
        <f>Васечкин!C11</f>
        <v>0</v>
      </c>
      <c r="F9" s="227">
        <f>Васечкин!D11</f>
        <v>2315.49</v>
      </c>
      <c r="G9" s="227">
        <f>Васечкин!E11</f>
        <v>0</v>
      </c>
      <c r="H9" s="226">
        <f>Васечкин!F11</f>
        <v>0</v>
      </c>
      <c r="I9" s="226">
        <f>Васечкин!G11</f>
        <v>0</v>
      </c>
      <c r="J9" s="226">
        <f>Васечкин!H11</f>
        <v>0</v>
      </c>
      <c r="K9" s="226">
        <f>Васечкин!I11</f>
        <v>0</v>
      </c>
      <c r="L9" s="226">
        <f>Васечкин!J11</f>
        <v>0</v>
      </c>
      <c r="M9" s="226">
        <f>Васечкин!K11</f>
        <v>0</v>
      </c>
      <c r="N9" s="226">
        <f>Васечкин!L11</f>
        <v>0</v>
      </c>
      <c r="O9" s="226">
        <f>Васечкин!M11</f>
        <v>0</v>
      </c>
      <c r="P9" s="226">
        <f>Васечкин!N11</f>
        <v>0</v>
      </c>
      <c r="Q9" s="226">
        <f>Васечкин!O11</f>
        <v>0</v>
      </c>
      <c r="R9" s="226">
        <f>Васечкин!P11</f>
        <v>0</v>
      </c>
      <c r="S9" s="226">
        <f>Васечкин!Q11</f>
        <v>0</v>
      </c>
      <c r="T9" s="226">
        <f>Васечкин!R11</f>
        <v>0</v>
      </c>
      <c r="U9" s="226">
        <f>Васечкин!S11</f>
        <v>0</v>
      </c>
      <c r="V9" s="226">
        <f>Васечкин!T11</f>
        <v>0</v>
      </c>
      <c r="W9" s="226">
        <f>Васечкин!U11</f>
        <v>0</v>
      </c>
      <c r="X9" s="226">
        <f>Васечкин!V11</f>
        <v>0</v>
      </c>
      <c r="Y9" s="227">
        <f>Васечкин!W11</f>
        <v>0</v>
      </c>
      <c r="Z9" s="226">
        <f>Васечкин!X11</f>
        <v>0</v>
      </c>
      <c r="AA9" s="226">
        <f>Васечкин!Y11</f>
        <v>-80.48</v>
      </c>
      <c r="AB9" s="226">
        <f>Васечкин!Z11</f>
        <v>0</v>
      </c>
      <c r="AC9" s="226">
        <f>Васечкин!AA11</f>
        <v>0</v>
      </c>
      <c r="AD9" s="226">
        <f>Васечкин!AB11</f>
        <v>0</v>
      </c>
      <c r="AE9" s="226">
        <f>Васечкин!AC11</f>
        <v>0</v>
      </c>
      <c r="AF9" s="226">
        <f>Васечкин!AD11</f>
        <v>0</v>
      </c>
      <c r="AG9" s="226">
        <f>Васечкин!AE11</f>
        <v>0</v>
      </c>
      <c r="AH9" s="226">
        <f>Васечкин!AF11</f>
        <v>0</v>
      </c>
      <c r="AI9" s="226">
        <f>Васечкин!AG11</f>
        <v>0</v>
      </c>
      <c r="AJ9" s="226">
        <f>Васечкин!AH11</f>
        <v>0</v>
      </c>
      <c r="AK9" s="226">
        <f>Васечкин!AI11</f>
        <v>0</v>
      </c>
      <c r="AL9" s="227">
        <f>Васечкин!AJ11</f>
        <v>-80.48</v>
      </c>
      <c r="AM9" s="227">
        <f>Васечкин!AK11</f>
        <v>2395.97</v>
      </c>
      <c r="AN9" s="227">
        <f>Васечкин!AL11</f>
        <v>0</v>
      </c>
    </row>
    <row r="10" spans="1:40" s="22" customFormat="1" ht="12.75">
      <c r="A10" s="225"/>
      <c r="B10" s="44" t="s">
        <v>118</v>
      </c>
      <c r="C10" s="45"/>
      <c r="D10" s="235">
        <f>SUM(D6:D9)</f>
        <v>0</v>
      </c>
      <c r="E10" s="227"/>
      <c r="F10" s="227">
        <f>SUM(F6:F9)</f>
        <v>7875.440000000001</v>
      </c>
      <c r="G10" s="227">
        <f>SUM(G6:G9)</f>
        <v>0</v>
      </c>
      <c r="H10" s="227">
        <f>SUM(H6:H9)</f>
        <v>0</v>
      </c>
      <c r="I10" s="227">
        <f>SUM(I6:I9)</f>
        <v>0</v>
      </c>
      <c r="J10" s="227">
        <f>SUM(J6:J9)</f>
        <v>0</v>
      </c>
      <c r="K10" s="227">
        <f>SUM(K6:K9)</f>
        <v>0</v>
      </c>
      <c r="L10" s="227">
        <f>SUM(L6:L9)</f>
        <v>0</v>
      </c>
      <c r="M10" s="227">
        <f>SUM(M6:M9)</f>
        <v>0</v>
      </c>
      <c r="N10" s="227">
        <f>SUM(N6:N9)</f>
        <v>0</v>
      </c>
      <c r="O10" s="227">
        <f>SUM(O6:O9)</f>
        <v>0</v>
      </c>
      <c r="P10" s="227">
        <f>SUM(P6:P9)</f>
        <v>0</v>
      </c>
      <c r="Q10" s="227">
        <f>SUM(Q6:Q9)</f>
        <v>0</v>
      </c>
      <c r="R10" s="227">
        <f>SUM(R6:R9)</f>
        <v>0</v>
      </c>
      <c r="S10" s="227">
        <f>SUM(S6:S9)</f>
        <v>0</v>
      </c>
      <c r="T10" s="227">
        <f>SUM(T6:T9)</f>
        <v>0</v>
      </c>
      <c r="U10" s="227">
        <f>SUM(U6:U9)</f>
        <v>0</v>
      </c>
      <c r="V10" s="227">
        <f>SUM(V6:V9)</f>
        <v>0</v>
      </c>
      <c r="W10" s="227">
        <f>SUM(W6:W9)</f>
        <v>0</v>
      </c>
      <c r="X10" s="227">
        <f>SUM(X6:X9)</f>
        <v>0</v>
      </c>
      <c r="Y10" s="227">
        <f>SUM(Y6:Y9)</f>
        <v>0</v>
      </c>
      <c r="Z10" s="227">
        <f>SUM(Z6:Z9)</f>
        <v>0</v>
      </c>
      <c r="AA10" s="227">
        <f>SUM(AA6:AA9)</f>
        <v>-321.92</v>
      </c>
      <c r="AB10" s="227">
        <f>SUM(AB6:AB9)</f>
        <v>0</v>
      </c>
      <c r="AC10" s="227">
        <f>SUM(AC6:AC9)</f>
        <v>0</v>
      </c>
      <c r="AD10" s="227">
        <f>SUM(AD6:AD9)</f>
        <v>0</v>
      </c>
      <c r="AE10" s="227">
        <f>SUM(AE6:AE9)</f>
        <v>0</v>
      </c>
      <c r="AF10" s="227">
        <f>SUM(AF6:AF9)</f>
        <v>0</v>
      </c>
      <c r="AG10" s="227">
        <f>SUM(AG6:AG9)</f>
        <v>0</v>
      </c>
      <c r="AH10" s="227">
        <f>SUM(AH6:AH9)</f>
        <v>0</v>
      </c>
      <c r="AI10" s="227">
        <f>SUM(AI6:AI9)</f>
        <v>0</v>
      </c>
      <c r="AJ10" s="227">
        <f>SUM(AJ6:AJ9)</f>
        <v>0</v>
      </c>
      <c r="AK10" s="227">
        <f>SUM(AK6:AK9)</f>
        <v>0</v>
      </c>
      <c r="AL10" s="227">
        <f>SUM(AL6:AL9)</f>
        <v>-321.92</v>
      </c>
      <c r="AM10" s="227">
        <f>SUM(AM6:AM9)</f>
        <v>8197.36</v>
      </c>
      <c r="AN10" s="227">
        <f>SUM(AN6:AN9)</f>
        <v>0</v>
      </c>
    </row>
    <row r="11" spans="1:40" s="22" customFormat="1" ht="12.75">
      <c r="A11" s="225"/>
      <c r="B11" s="44" t="s">
        <v>119</v>
      </c>
      <c r="C11" s="45"/>
      <c r="D11" s="235">
        <f>D10</f>
        <v>0</v>
      </c>
      <c r="E11" s="227"/>
      <c r="F11" s="227">
        <f aca="true" t="shared" si="0" ref="F11:AN11">F10</f>
        <v>7875.440000000001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27">
        <f t="shared" si="0"/>
        <v>0</v>
      </c>
      <c r="R11" s="227">
        <f t="shared" si="0"/>
        <v>0</v>
      </c>
      <c r="S11" s="227">
        <f t="shared" si="0"/>
        <v>0</v>
      </c>
      <c r="T11" s="227">
        <f t="shared" si="0"/>
        <v>0</v>
      </c>
      <c r="U11" s="227">
        <f t="shared" si="0"/>
        <v>0</v>
      </c>
      <c r="V11" s="227">
        <f t="shared" si="0"/>
        <v>0</v>
      </c>
      <c r="W11" s="227">
        <f t="shared" si="0"/>
        <v>0</v>
      </c>
      <c r="X11" s="227">
        <f t="shared" si="0"/>
        <v>0</v>
      </c>
      <c r="Y11" s="227">
        <f t="shared" si="0"/>
        <v>0</v>
      </c>
      <c r="Z11" s="227">
        <f t="shared" si="0"/>
        <v>0</v>
      </c>
      <c r="AA11" s="227">
        <f t="shared" si="0"/>
        <v>-321.92</v>
      </c>
      <c r="AB11" s="227">
        <f t="shared" si="0"/>
        <v>0</v>
      </c>
      <c r="AC11" s="227">
        <f t="shared" si="0"/>
        <v>0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0</v>
      </c>
      <c r="AK11" s="227">
        <f t="shared" si="0"/>
        <v>0</v>
      </c>
      <c r="AL11" s="227">
        <f t="shared" si="0"/>
        <v>-321.92</v>
      </c>
      <c r="AM11" s="227">
        <f t="shared" si="0"/>
        <v>8197.36</v>
      </c>
      <c r="AN11" s="227">
        <f t="shared" si="0"/>
        <v>0</v>
      </c>
    </row>
    <row r="13" ht="12.75">
      <c r="Z13" s="30" t="s">
        <v>190</v>
      </c>
    </row>
    <row r="15" spans="2:7" ht="12.75">
      <c r="B15"/>
      <c r="C15"/>
      <c r="F15"/>
      <c r="G15"/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Y16"/>
      <c r="AL16"/>
      <c r="AM16"/>
      <c r="AN1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Y17"/>
      <c r="AL17"/>
      <c r="AM17"/>
      <c r="AN17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Y18"/>
      <c r="AL18"/>
      <c r="AM18"/>
      <c r="AN18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Y19"/>
      <c r="AL19"/>
      <c r="AM19"/>
      <c r="AN19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Y20"/>
      <c r="AL20"/>
      <c r="AM20"/>
      <c r="AN20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196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9"/>
      <c r="AP25" s="39"/>
    </row>
    <row r="26" spans="1:42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0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9"/>
      <c r="AP26" s="39"/>
    </row>
    <row r="27" spans="1:42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9"/>
      <c r="AP27" s="39"/>
    </row>
    <row r="28" spans="1:42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9"/>
      <c r="AP28" s="39"/>
    </row>
    <row r="29" spans="1:42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9"/>
      <c r="AP29" s="39"/>
    </row>
    <row r="30" spans="1:42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9"/>
      <c r="AP30" s="39"/>
    </row>
    <row r="31" spans="1:42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0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9"/>
      <c r="AP31" s="39"/>
    </row>
    <row r="32" spans="1:42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</row>
    <row r="33" spans="1:42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</row>
    <row r="34" spans="1:42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-321.92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0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</row>
    <row r="37" spans="1:42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</row>
    <row r="38" spans="1:42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</row>
    <row r="39" spans="1:42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</row>
    <row r="40" spans="1:42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-321.92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Y42"/>
      <c r="AL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Y43"/>
      <c r="AL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Y44"/>
      <c r="AL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  <c r="Y45"/>
      <c r="AL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Y46"/>
      <c r="AL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Y47"/>
      <c r="AL47"/>
      <c r="AM47"/>
      <c r="AN47"/>
      <c r="AO47" s="220"/>
      <c r="AP47" s="220"/>
    </row>
  </sheetData>
  <sheetProtection/>
  <mergeCells count="115">
    <mergeCell ref="I45:L45"/>
    <mergeCell ref="I46:L46"/>
    <mergeCell ref="I42:L42"/>
    <mergeCell ref="D42:F42"/>
    <mergeCell ref="D43:F43"/>
    <mergeCell ref="I43:L43"/>
    <mergeCell ref="V29:Y29"/>
    <mergeCell ref="M24:N24"/>
    <mergeCell ref="O24:Q24"/>
    <mergeCell ref="B25:L25"/>
    <mergeCell ref="M25:N25"/>
    <mergeCell ref="O25:Q25"/>
    <mergeCell ref="R25:S25"/>
    <mergeCell ref="AM4:AN4"/>
    <mergeCell ref="AH4:AH5"/>
    <mergeCell ref="AI4:AI5"/>
    <mergeCell ref="V22:Y22"/>
    <mergeCell ref="B23:L24"/>
    <mergeCell ref="R23:S24"/>
    <mergeCell ref="Y4:Y5"/>
    <mergeCell ref="Z4:Z5"/>
    <mergeCell ref="AA4:AB4"/>
    <mergeCell ref="AC4:AG4"/>
    <mergeCell ref="AJ4:AK4"/>
    <mergeCell ref="AL4:AL5"/>
    <mergeCell ref="X4:X5"/>
    <mergeCell ref="S4:T4"/>
    <mergeCell ref="U4:V4"/>
    <mergeCell ref="P4:P5"/>
    <mergeCell ref="Q4:Q5"/>
    <mergeCell ref="R4:R5"/>
    <mergeCell ref="E4:E5"/>
    <mergeCell ref="H4:H5"/>
    <mergeCell ref="I4:I5"/>
    <mergeCell ref="J4:J5"/>
    <mergeCell ref="K4:K5"/>
    <mergeCell ref="W4:W5"/>
    <mergeCell ref="L4:L5"/>
    <mergeCell ref="M4:O4"/>
    <mergeCell ref="A16:F16"/>
    <mergeCell ref="I16:O16"/>
    <mergeCell ref="A17:F17"/>
    <mergeCell ref="L17:O17"/>
    <mergeCell ref="A3:N3"/>
    <mergeCell ref="F4:G4"/>
    <mergeCell ref="A4:A5"/>
    <mergeCell ref="B4:B5"/>
    <mergeCell ref="C4:C5"/>
    <mergeCell ref="D4:D5"/>
    <mergeCell ref="B26:L26"/>
    <mergeCell ref="M26:N26"/>
    <mergeCell ref="O26:Q26"/>
    <mergeCell ref="R26:S26"/>
    <mergeCell ref="I18:O18"/>
    <mergeCell ref="L19:O19"/>
    <mergeCell ref="N21:O21"/>
    <mergeCell ref="M23:N23"/>
    <mergeCell ref="O23:Q23"/>
    <mergeCell ref="B28:L28"/>
    <mergeCell ref="M28:N28"/>
    <mergeCell ref="O28:Q28"/>
    <mergeCell ref="R28:S28"/>
    <mergeCell ref="B27:L27"/>
    <mergeCell ref="M27:N27"/>
    <mergeCell ref="O27:Q27"/>
    <mergeCell ref="R27:S27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R38:S38"/>
    <mergeCell ref="B37:L37"/>
    <mergeCell ref="M37:N37"/>
    <mergeCell ref="O37:Q37"/>
    <mergeCell ref="R37:S37"/>
    <mergeCell ref="B38:L38"/>
    <mergeCell ref="M38:N38"/>
    <mergeCell ref="O38:Q38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 horizontalCentered="1" verticalCentered="1"/>
  <pageMargins left="0.2362204724409449" right="0.15748031496062992" top="0.1968503937007874" bottom="0.1968503937007874" header="0.1968503937007874" footer="0.1968503937007874"/>
  <pageSetup horizontalDpi="600" verticalDpi="600" orientation="landscape" paperSize="9" scale="75" r:id="rId1"/>
  <rowBreaks count="1" manualBreakCount="1">
    <brk id="13" max="255" man="1"/>
  </rowBreaks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Q47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4.375" style="0" customWidth="1"/>
    <col min="2" max="2" width="16.25390625" style="0" customWidth="1"/>
    <col min="3" max="3" width="11.25390625" style="0" customWidth="1"/>
    <col min="4" max="4" width="6.00390625" style="0" customWidth="1"/>
    <col min="5" max="5" width="8.25390625" style="0" customWidth="1"/>
    <col min="11" max="11" width="10.75390625" style="0" hidden="1" customWidth="1"/>
    <col min="12" max="12" width="10.25390625" style="0" customWidth="1"/>
    <col min="15" max="15" width="10.375" style="0" customWidth="1"/>
    <col min="17" max="17" width="10.25390625" style="0" customWidth="1"/>
    <col min="23" max="23" width="11.125" style="0" customWidth="1"/>
    <col min="24" max="24" width="0" style="0" hidden="1" customWidth="1"/>
    <col min="25" max="25" width="12.125" style="22" customWidth="1"/>
    <col min="34" max="34" width="10.875" style="0" customWidth="1"/>
    <col min="35" max="35" width="12.25390625" style="0" customWidth="1"/>
    <col min="38" max="38" width="11.75390625" style="210" customWidth="1"/>
    <col min="39" max="40" width="9.125" style="22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AL1" s="22"/>
      <c r="AO1" s="166"/>
      <c r="AP1" s="166"/>
    </row>
    <row r="2" spans="1:42" ht="14.25" customHeight="1">
      <c r="A2" s="39"/>
      <c r="E2" s="30"/>
      <c r="F2" t="s">
        <v>66</v>
      </c>
      <c r="N2" t="s">
        <v>180</v>
      </c>
      <c r="U2" t="s">
        <v>188</v>
      </c>
      <c r="AL2" s="22"/>
      <c r="AO2" s="166"/>
      <c r="AP2" s="166"/>
    </row>
    <row r="3" spans="1:42" ht="12" customHeight="1">
      <c r="A3" s="280" t="s">
        <v>167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AL3" s="22"/>
      <c r="AO3" s="166"/>
      <c r="AP3" s="166"/>
    </row>
    <row r="4" spans="1:40" s="111" customFormat="1" ht="26.25" customHeight="1">
      <c r="A4" s="337" t="s">
        <v>158</v>
      </c>
      <c r="B4" s="301" t="s">
        <v>65</v>
      </c>
      <c r="C4" s="301" t="s">
        <v>0</v>
      </c>
      <c r="D4" s="303" t="s">
        <v>75</v>
      </c>
      <c r="E4" s="303" t="s">
        <v>76</v>
      </c>
      <c r="F4" s="289" t="s">
        <v>52</v>
      </c>
      <c r="G4" s="290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81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81" t="s">
        <v>54</v>
      </c>
      <c r="X4" s="281"/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335" t="s">
        <v>51</v>
      </c>
      <c r="AN4" s="336"/>
    </row>
    <row r="5" spans="1:40" s="111" customFormat="1" ht="54.75" customHeight="1">
      <c r="A5" s="338"/>
      <c r="B5" s="301"/>
      <c r="C5" s="301"/>
      <c r="D5" s="333"/>
      <c r="E5" s="333"/>
      <c r="F5" s="230" t="s">
        <v>124</v>
      </c>
      <c r="G5" s="230" t="s">
        <v>125</v>
      </c>
      <c r="H5" s="282"/>
      <c r="I5" s="282"/>
      <c r="J5" s="282"/>
      <c r="K5" s="282"/>
      <c r="L5" s="282" t="s">
        <v>13</v>
      </c>
      <c r="M5" s="108" t="s">
        <v>44</v>
      </c>
      <c r="N5" s="108" t="s">
        <v>69</v>
      </c>
      <c r="O5" s="108" t="s">
        <v>45</v>
      </c>
      <c r="P5" s="281"/>
      <c r="Q5" s="282"/>
      <c r="R5" s="334"/>
      <c r="S5" s="230" t="s">
        <v>124</v>
      </c>
      <c r="T5" s="230" t="s">
        <v>125</v>
      </c>
      <c r="U5" s="230" t="s">
        <v>22</v>
      </c>
      <c r="V5" s="230" t="s">
        <v>23</v>
      </c>
      <c r="W5" s="282" t="s">
        <v>24</v>
      </c>
      <c r="X5" s="282"/>
      <c r="Y5" s="339"/>
      <c r="Z5" s="282"/>
      <c r="AA5" s="231" t="s">
        <v>127</v>
      </c>
      <c r="AB5" s="231" t="s">
        <v>128</v>
      </c>
      <c r="AC5" s="231">
        <v>0.061</v>
      </c>
      <c r="AD5" s="232" t="s">
        <v>133</v>
      </c>
      <c r="AE5" s="232" t="s">
        <v>134</v>
      </c>
      <c r="AF5" s="231">
        <v>0.036</v>
      </c>
      <c r="AG5" s="231">
        <v>0.026</v>
      </c>
      <c r="AH5" s="282"/>
      <c r="AI5" s="282"/>
      <c r="AJ5" s="230" t="s">
        <v>124</v>
      </c>
      <c r="AK5" s="230" t="s">
        <v>125</v>
      </c>
      <c r="AL5" s="339"/>
      <c r="AM5" s="233" t="s">
        <v>124</v>
      </c>
      <c r="AN5" s="233" t="s">
        <v>125</v>
      </c>
    </row>
    <row r="6" spans="1:41" ht="12.75">
      <c r="A6" s="41"/>
      <c r="B6" s="33" t="str">
        <f>Іванов!$G$1</f>
        <v>Іванов І.І.</v>
      </c>
      <c r="C6" s="33" t="str">
        <f>Іванов!$B$3</f>
        <v>Керівник</v>
      </c>
      <c r="D6" s="234">
        <f>Іванов!B12</f>
        <v>0</v>
      </c>
      <c r="E6" s="226">
        <f>Іванов!C12</f>
        <v>0</v>
      </c>
      <c r="F6" s="226">
        <f>Іванов!D12</f>
        <v>1767.13</v>
      </c>
      <c r="G6" s="226">
        <f>Іванов!E12</f>
        <v>0</v>
      </c>
      <c r="H6" s="226">
        <f>Іванов!F12</f>
        <v>0</v>
      </c>
      <c r="I6" s="226">
        <f>Іванов!G12</f>
        <v>0</v>
      </c>
      <c r="J6" s="226">
        <f>Іванов!H12</f>
        <v>0</v>
      </c>
      <c r="K6" s="226">
        <f>Іванов!I12</f>
        <v>0</v>
      </c>
      <c r="L6" s="226">
        <f>Іванов!J12</f>
        <v>0</v>
      </c>
      <c r="M6" s="226">
        <f>Іванов!K12</f>
        <v>0</v>
      </c>
      <c r="N6" s="226">
        <f>Іванов!L12</f>
        <v>0</v>
      </c>
      <c r="O6" s="226">
        <f>Іванов!M12</f>
        <v>0</v>
      </c>
      <c r="P6" s="226">
        <f>Іванов!N12</f>
        <v>0</v>
      </c>
      <c r="Q6" s="226">
        <f>Іванов!O12</f>
        <v>0</v>
      </c>
      <c r="R6" s="226">
        <f>Іванов!P12</f>
        <v>0</v>
      </c>
      <c r="S6" s="226">
        <f>Іванов!Q12</f>
        <v>0</v>
      </c>
      <c r="T6" s="226">
        <f>Іванов!R12</f>
        <v>0</v>
      </c>
      <c r="U6" s="226">
        <f>Іванов!S12</f>
        <v>0</v>
      </c>
      <c r="V6" s="226">
        <f>Іванов!T12</f>
        <v>0</v>
      </c>
      <c r="W6" s="226">
        <f>Іванов!U12</f>
        <v>0</v>
      </c>
      <c r="X6" s="226">
        <f>Іванов!V12</f>
        <v>0</v>
      </c>
      <c r="Y6" s="227">
        <f>Іванов!W12</f>
        <v>0</v>
      </c>
      <c r="Z6" s="226">
        <f>Іванов!X12</f>
        <v>0</v>
      </c>
      <c r="AA6" s="226">
        <f>Іванов!Y12</f>
        <v>-80.48</v>
      </c>
      <c r="AB6" s="226">
        <f>Іванов!Z12</f>
        <v>0</v>
      </c>
      <c r="AC6" s="226">
        <f>Іванов!AA12</f>
        <v>0</v>
      </c>
      <c r="AD6" s="226">
        <f>Іванов!AB12</f>
        <v>0</v>
      </c>
      <c r="AE6" s="226">
        <f>Іванов!AC12</f>
        <v>0</v>
      </c>
      <c r="AF6" s="226">
        <f>Іванов!AD12</f>
        <v>0</v>
      </c>
      <c r="AG6" s="226">
        <f>Іванов!AE12</f>
        <v>0</v>
      </c>
      <c r="AH6" s="226">
        <f>Іванов!AF12</f>
        <v>0</v>
      </c>
      <c r="AI6" s="226">
        <f>Іванов!AG12</f>
        <v>0</v>
      </c>
      <c r="AJ6" s="226">
        <f>Іванов!AH12</f>
        <v>0</v>
      </c>
      <c r="AK6" s="226">
        <f>Іванов!AI12</f>
        <v>0</v>
      </c>
      <c r="AL6" s="227">
        <f>Іванов!AJ12</f>
        <v>-80.48</v>
      </c>
      <c r="AM6" s="227">
        <f>Іванов!AK12</f>
        <v>1847.6100000000001</v>
      </c>
      <c r="AN6" s="227">
        <f>Іванов!AL12</f>
        <v>0</v>
      </c>
      <c r="AO6" s="2"/>
    </row>
    <row r="7" spans="1:41" ht="12.75">
      <c r="A7" s="41"/>
      <c r="B7" s="33" t="str">
        <f>Петров!$G$1</f>
        <v>Петров П.П.</v>
      </c>
      <c r="C7" s="33" t="str">
        <f>Петров!$B$3</f>
        <v>Заступник</v>
      </c>
      <c r="D7" s="234">
        <f>Петров!B12</f>
        <v>0</v>
      </c>
      <c r="E7" s="226">
        <f>Петров!C12</f>
        <v>0</v>
      </c>
      <c r="F7" s="226">
        <f>Петров!D12</f>
        <v>2507.7100000000005</v>
      </c>
      <c r="G7" s="226">
        <f>Петров!E12</f>
        <v>0</v>
      </c>
      <c r="H7" s="226">
        <f>Петров!F12</f>
        <v>0</v>
      </c>
      <c r="I7" s="226">
        <f>Петров!G12</f>
        <v>0</v>
      </c>
      <c r="J7" s="226">
        <f>Петров!H12</f>
        <v>0</v>
      </c>
      <c r="K7" s="226">
        <f>Петров!I12</f>
        <v>0</v>
      </c>
      <c r="L7" s="226">
        <f>Петров!J12</f>
        <v>0</v>
      </c>
      <c r="M7" s="226">
        <f>Петров!K12</f>
        <v>0</v>
      </c>
      <c r="N7" s="226">
        <f>Петров!L12</f>
        <v>0</v>
      </c>
      <c r="O7" s="226">
        <f>Петров!M12</f>
        <v>0</v>
      </c>
      <c r="P7" s="226">
        <f>Петров!N12</f>
        <v>0</v>
      </c>
      <c r="Q7" s="226">
        <f>Петров!O12</f>
        <v>0</v>
      </c>
      <c r="R7" s="226">
        <f>Петров!P12</f>
        <v>0</v>
      </c>
      <c r="S7" s="226">
        <f>Петров!Q12</f>
        <v>0</v>
      </c>
      <c r="T7" s="226">
        <f>Петров!R12</f>
        <v>0</v>
      </c>
      <c r="U7" s="226">
        <f>Петров!S12</f>
        <v>0</v>
      </c>
      <c r="V7" s="226">
        <f>Петров!T12</f>
        <v>0</v>
      </c>
      <c r="W7" s="226">
        <f>Петров!U12</f>
        <v>0</v>
      </c>
      <c r="X7" s="226">
        <f>Петров!V12</f>
        <v>0</v>
      </c>
      <c r="Y7" s="227">
        <f>Петров!W12</f>
        <v>0</v>
      </c>
      <c r="Z7" s="226">
        <f>Петров!X12</f>
        <v>0</v>
      </c>
      <c r="AA7" s="226">
        <f>Петров!Y12</f>
        <v>-80.48</v>
      </c>
      <c r="AB7" s="226">
        <f>Петров!Z12</f>
        <v>0</v>
      </c>
      <c r="AC7" s="226">
        <f>Петров!AA12</f>
        <v>0</v>
      </c>
      <c r="AD7" s="226">
        <f>Петров!AB12</f>
        <v>0</v>
      </c>
      <c r="AE7" s="226">
        <f>Петров!AC12</f>
        <v>0</v>
      </c>
      <c r="AF7" s="226">
        <f>Петров!AD12</f>
        <v>0</v>
      </c>
      <c r="AG7" s="226">
        <f>Петров!AE12</f>
        <v>0</v>
      </c>
      <c r="AH7" s="226">
        <f>Петров!AF12</f>
        <v>0</v>
      </c>
      <c r="AI7" s="226">
        <f>Петров!AG12</f>
        <v>0</v>
      </c>
      <c r="AJ7" s="226">
        <f>Петров!AH12</f>
        <v>0</v>
      </c>
      <c r="AK7" s="226">
        <f>Петров!AI12</f>
        <v>0</v>
      </c>
      <c r="AL7" s="227">
        <f>Петров!AJ12</f>
        <v>-80.48</v>
      </c>
      <c r="AM7" s="227">
        <f>Петров!AK12</f>
        <v>2588.1900000000005</v>
      </c>
      <c r="AN7" s="227">
        <f>Петров!AL12</f>
        <v>0</v>
      </c>
      <c r="AO7" s="2"/>
    </row>
    <row r="8" spans="1:41" ht="12.75">
      <c r="A8" s="41"/>
      <c r="B8" s="33" t="str">
        <f>Сидоров!$G$1</f>
        <v>Сидоров С.С.</v>
      </c>
      <c r="C8" s="33" t="str">
        <f>Сидоров!$B$3</f>
        <v>Заступник</v>
      </c>
      <c r="D8" s="234">
        <f>Сидоров!B12</f>
        <v>0</v>
      </c>
      <c r="E8" s="226">
        <f>Сидоров!C12</f>
        <v>0</v>
      </c>
      <c r="F8" s="226">
        <f>Сидоров!D12</f>
        <v>1526.5500000000006</v>
      </c>
      <c r="G8" s="226">
        <f>Сидоров!E12</f>
        <v>0</v>
      </c>
      <c r="H8" s="226">
        <f>Сидоров!F12</f>
        <v>0</v>
      </c>
      <c r="I8" s="226">
        <f>Сидоров!G12</f>
        <v>0</v>
      </c>
      <c r="J8" s="226">
        <f>Сидоров!H12</f>
        <v>0</v>
      </c>
      <c r="K8" s="226">
        <f>Сидоров!I12</f>
        <v>0</v>
      </c>
      <c r="L8" s="226">
        <f>Сидоров!J12</f>
        <v>0</v>
      </c>
      <c r="M8" s="226">
        <f>Сидоров!K12</f>
        <v>0</v>
      </c>
      <c r="N8" s="226">
        <f>Сидоров!L12</f>
        <v>0</v>
      </c>
      <c r="O8" s="226">
        <f>Сидоров!M12</f>
        <v>0</v>
      </c>
      <c r="P8" s="226">
        <f>Сидоров!N12</f>
        <v>0</v>
      </c>
      <c r="Q8" s="226">
        <f>Сидоров!O12</f>
        <v>0</v>
      </c>
      <c r="R8" s="226">
        <f>Сидоров!P12</f>
        <v>0</v>
      </c>
      <c r="S8" s="226">
        <f>Сидоров!Q12</f>
        <v>0</v>
      </c>
      <c r="T8" s="226">
        <f>Сидоров!R12</f>
        <v>0</v>
      </c>
      <c r="U8" s="226">
        <f>Сидоров!S12</f>
        <v>0</v>
      </c>
      <c r="V8" s="226">
        <f>Сидоров!T12</f>
        <v>0</v>
      </c>
      <c r="W8" s="226">
        <f>Сидоров!U12</f>
        <v>0</v>
      </c>
      <c r="X8" s="226">
        <f>Сидоров!V12</f>
        <v>0</v>
      </c>
      <c r="Y8" s="227">
        <f>Сидоров!W12</f>
        <v>0</v>
      </c>
      <c r="Z8" s="226">
        <f>Сидоров!X12</f>
        <v>0</v>
      </c>
      <c r="AA8" s="226">
        <f>Сидоров!Y12</f>
        <v>-80.48</v>
      </c>
      <c r="AB8" s="226">
        <f>Сидоров!Z12</f>
        <v>0</v>
      </c>
      <c r="AC8" s="226">
        <f>Сидоров!AA12</f>
        <v>0</v>
      </c>
      <c r="AD8" s="226">
        <f>Сидоров!AB12</f>
        <v>0</v>
      </c>
      <c r="AE8" s="226">
        <f>Сидоров!AC12</f>
        <v>0</v>
      </c>
      <c r="AF8" s="226">
        <f>Сидоров!AD12</f>
        <v>0</v>
      </c>
      <c r="AG8" s="226">
        <f>Сидоров!AE12</f>
        <v>0</v>
      </c>
      <c r="AH8" s="226">
        <f>Сидоров!AF12</f>
        <v>0</v>
      </c>
      <c r="AI8" s="226">
        <f>Сидоров!AG12</f>
        <v>0</v>
      </c>
      <c r="AJ8" s="226">
        <f>Сидоров!AH12</f>
        <v>0</v>
      </c>
      <c r="AK8" s="226">
        <f>Сидоров!AI12</f>
        <v>0</v>
      </c>
      <c r="AL8" s="227">
        <f>Сидоров!AJ12</f>
        <v>-80.48</v>
      </c>
      <c r="AM8" s="227">
        <f>Сидоров!AK12</f>
        <v>1607.0300000000007</v>
      </c>
      <c r="AN8" s="227">
        <f>Сидоров!AL12</f>
        <v>0</v>
      </c>
      <c r="AO8" s="2"/>
    </row>
    <row r="9" spans="1:41" ht="12.75">
      <c r="A9" s="41"/>
      <c r="B9" s="33" t="str">
        <f>Васечкин!$G$1</f>
        <v>Васечкін В.В.</v>
      </c>
      <c r="C9" s="33" t="str">
        <f>Васечкин!$B$3</f>
        <v>Заступник</v>
      </c>
      <c r="D9" s="234">
        <f>Васечкин!B12</f>
        <v>0</v>
      </c>
      <c r="E9" s="226">
        <f>Васечкин!C12</f>
        <v>0</v>
      </c>
      <c r="F9" s="226">
        <f>Васечкин!D12</f>
        <v>2395.97</v>
      </c>
      <c r="G9" s="226">
        <f>Васечкин!E12</f>
        <v>0</v>
      </c>
      <c r="H9" s="226">
        <f>Васечкин!F12</f>
        <v>0</v>
      </c>
      <c r="I9" s="226">
        <f>Васечкин!G12</f>
        <v>0</v>
      </c>
      <c r="J9" s="226">
        <f>Васечкин!H12</f>
        <v>0</v>
      </c>
      <c r="K9" s="226">
        <f>Васечкин!I12</f>
        <v>0</v>
      </c>
      <c r="L9" s="226">
        <f>Васечкин!J12</f>
        <v>0</v>
      </c>
      <c r="M9" s="226">
        <f>Васечкин!K12</f>
        <v>0</v>
      </c>
      <c r="N9" s="226">
        <f>Васечкин!L12</f>
        <v>0</v>
      </c>
      <c r="O9" s="226">
        <f>Васечкин!M12</f>
        <v>0</v>
      </c>
      <c r="P9" s="226">
        <f>Васечкин!N12</f>
        <v>0</v>
      </c>
      <c r="Q9" s="226">
        <f>Васечкин!O12</f>
        <v>0</v>
      </c>
      <c r="R9" s="226">
        <f>Васечкин!P12</f>
        <v>0</v>
      </c>
      <c r="S9" s="226">
        <f>Васечкин!Q12</f>
        <v>0</v>
      </c>
      <c r="T9" s="226">
        <f>Васечкин!R12</f>
        <v>0</v>
      </c>
      <c r="U9" s="226">
        <f>Васечкин!S12</f>
        <v>0</v>
      </c>
      <c r="V9" s="226">
        <f>Васечкин!T12</f>
        <v>0</v>
      </c>
      <c r="W9" s="226">
        <f>Васечкин!U12</f>
        <v>0</v>
      </c>
      <c r="X9" s="226">
        <f>Васечкин!V12</f>
        <v>0</v>
      </c>
      <c r="Y9" s="227">
        <f>Васечкин!W12</f>
        <v>0</v>
      </c>
      <c r="Z9" s="226">
        <f>Васечкин!X12</f>
        <v>0</v>
      </c>
      <c r="AA9" s="226">
        <f>Васечкин!Y12</f>
        <v>-80.48</v>
      </c>
      <c r="AB9" s="226">
        <f>Васечкин!Z12</f>
        <v>0</v>
      </c>
      <c r="AC9" s="226">
        <f>Васечкин!AA12</f>
        <v>0</v>
      </c>
      <c r="AD9" s="226">
        <f>Васечкин!AB12</f>
        <v>0</v>
      </c>
      <c r="AE9" s="226">
        <f>Васечкин!AC12</f>
        <v>0</v>
      </c>
      <c r="AF9" s="226">
        <f>Васечкин!AD12</f>
        <v>0</v>
      </c>
      <c r="AG9" s="226">
        <f>Васечкин!AE12</f>
        <v>0</v>
      </c>
      <c r="AH9" s="226">
        <f>Васечкин!AF12</f>
        <v>0</v>
      </c>
      <c r="AI9" s="226">
        <f>Васечкин!AG12</f>
        <v>0</v>
      </c>
      <c r="AJ9" s="226">
        <f>Васечкин!AH12</f>
        <v>0</v>
      </c>
      <c r="AK9" s="226">
        <f>Васечкин!AI12</f>
        <v>0</v>
      </c>
      <c r="AL9" s="227">
        <f>Васечкин!AJ12</f>
        <v>-80.48</v>
      </c>
      <c r="AM9" s="227">
        <f>Васечкин!AK12</f>
        <v>2476.45</v>
      </c>
      <c r="AN9" s="227">
        <f>Васечкин!AL12</f>
        <v>0</v>
      </c>
      <c r="AO9" s="2"/>
    </row>
    <row r="10" spans="1:40" s="22" customFormat="1" ht="12.75">
      <c r="A10" s="225"/>
      <c r="B10" s="44" t="s">
        <v>118</v>
      </c>
      <c r="C10" s="45"/>
      <c r="D10" s="235">
        <f>SUM(D6:D9)</f>
        <v>0</v>
      </c>
      <c r="E10" s="227"/>
      <c r="F10" s="227">
        <f>SUM(F6:F9)</f>
        <v>8197.36</v>
      </c>
      <c r="G10" s="227">
        <f>SUM(G6:G9)</f>
        <v>0</v>
      </c>
      <c r="H10" s="227">
        <f>SUM(H6:H9)</f>
        <v>0</v>
      </c>
      <c r="I10" s="227">
        <f>SUM(I6:I9)</f>
        <v>0</v>
      </c>
      <c r="J10" s="227">
        <f>SUM(J6:J9)</f>
        <v>0</v>
      </c>
      <c r="K10" s="227">
        <f>SUM(K6:K9)</f>
        <v>0</v>
      </c>
      <c r="L10" s="227">
        <f>SUM(L6:L9)</f>
        <v>0</v>
      </c>
      <c r="M10" s="227">
        <f>SUM(M6:M9)</f>
        <v>0</v>
      </c>
      <c r="N10" s="227">
        <f>SUM(N6:N9)</f>
        <v>0</v>
      </c>
      <c r="O10" s="227">
        <f>SUM(O6:O9)</f>
        <v>0</v>
      </c>
      <c r="P10" s="227">
        <f>SUM(P6:P9)</f>
        <v>0</v>
      </c>
      <c r="Q10" s="227">
        <f>SUM(Q6:Q9)</f>
        <v>0</v>
      </c>
      <c r="R10" s="227">
        <f>SUM(R6:R9)</f>
        <v>0</v>
      </c>
      <c r="S10" s="227">
        <f>SUM(S6:S9)</f>
        <v>0</v>
      </c>
      <c r="T10" s="227">
        <f>SUM(T6:T9)</f>
        <v>0</v>
      </c>
      <c r="U10" s="227">
        <f>SUM(U6:U9)</f>
        <v>0</v>
      </c>
      <c r="V10" s="227">
        <f>SUM(V6:V9)</f>
        <v>0</v>
      </c>
      <c r="W10" s="227">
        <f>SUM(W6:W9)</f>
        <v>0</v>
      </c>
      <c r="X10" s="227">
        <f>SUM(X6:X9)</f>
        <v>0</v>
      </c>
      <c r="Y10" s="227">
        <f>SUM(Y6:Y9)</f>
        <v>0</v>
      </c>
      <c r="Z10" s="227">
        <f>SUM(Z6:Z9)</f>
        <v>0</v>
      </c>
      <c r="AA10" s="227">
        <f>SUM(AA6:AA9)</f>
        <v>-321.92</v>
      </c>
      <c r="AB10" s="227">
        <f>SUM(AB6:AB9)</f>
        <v>0</v>
      </c>
      <c r="AC10" s="227">
        <f>SUM(AC6:AC9)</f>
        <v>0</v>
      </c>
      <c r="AD10" s="227">
        <f>SUM(AD6:AD9)</f>
        <v>0</v>
      </c>
      <c r="AE10" s="227">
        <f>SUM(AE6:AE9)</f>
        <v>0</v>
      </c>
      <c r="AF10" s="227">
        <f>SUM(AF6:AF9)</f>
        <v>0</v>
      </c>
      <c r="AG10" s="227">
        <f>SUM(AG6:AG9)</f>
        <v>0</v>
      </c>
      <c r="AH10" s="227">
        <f>SUM(AH6:AH9)</f>
        <v>0</v>
      </c>
      <c r="AI10" s="227">
        <f>SUM(AI6:AI9)</f>
        <v>0</v>
      </c>
      <c r="AJ10" s="227">
        <f>SUM(AJ6:AJ9)</f>
        <v>0</v>
      </c>
      <c r="AK10" s="227">
        <f>SUM(AK6:AK9)</f>
        <v>0</v>
      </c>
      <c r="AL10" s="227">
        <f>SUM(AL6:AL9)</f>
        <v>-321.92</v>
      </c>
      <c r="AM10" s="227">
        <f>SUM(AM6:AM9)</f>
        <v>8519.280000000002</v>
      </c>
      <c r="AN10" s="227">
        <f>SUM(AN6:AN9)</f>
        <v>0</v>
      </c>
    </row>
    <row r="11" spans="1:40" s="22" customFormat="1" ht="12.75">
      <c r="A11" s="225"/>
      <c r="B11" s="44" t="s">
        <v>119</v>
      </c>
      <c r="C11" s="45"/>
      <c r="D11" s="235">
        <f>D10</f>
        <v>0</v>
      </c>
      <c r="E11" s="227"/>
      <c r="F11" s="227">
        <f aca="true" t="shared" si="0" ref="F11:AN11">F10</f>
        <v>8197.36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27">
        <f t="shared" si="0"/>
        <v>0</v>
      </c>
      <c r="R11" s="227">
        <f t="shared" si="0"/>
        <v>0</v>
      </c>
      <c r="S11" s="227">
        <f t="shared" si="0"/>
        <v>0</v>
      </c>
      <c r="T11" s="227">
        <f t="shared" si="0"/>
        <v>0</v>
      </c>
      <c r="U11" s="227">
        <f t="shared" si="0"/>
        <v>0</v>
      </c>
      <c r="V11" s="227">
        <f t="shared" si="0"/>
        <v>0</v>
      </c>
      <c r="W11" s="227">
        <f t="shared" si="0"/>
        <v>0</v>
      </c>
      <c r="X11" s="227">
        <f t="shared" si="0"/>
        <v>0</v>
      </c>
      <c r="Y11" s="227">
        <f t="shared" si="0"/>
        <v>0</v>
      </c>
      <c r="Z11" s="227">
        <f t="shared" si="0"/>
        <v>0</v>
      </c>
      <c r="AA11" s="227">
        <f t="shared" si="0"/>
        <v>-321.92</v>
      </c>
      <c r="AB11" s="227">
        <f t="shared" si="0"/>
        <v>0</v>
      </c>
      <c r="AC11" s="227">
        <f t="shared" si="0"/>
        <v>0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0</v>
      </c>
      <c r="AK11" s="227">
        <f t="shared" si="0"/>
        <v>0</v>
      </c>
      <c r="AL11" s="227">
        <f t="shared" si="0"/>
        <v>-321.92</v>
      </c>
      <c r="AM11" s="227">
        <f t="shared" si="0"/>
        <v>8519.280000000002</v>
      </c>
      <c r="AN11" s="227">
        <f t="shared" si="0"/>
        <v>0</v>
      </c>
    </row>
    <row r="12" ht="12.75">
      <c r="Z12" s="30" t="s">
        <v>190</v>
      </c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Y16"/>
      <c r="AL16"/>
      <c r="AM16"/>
      <c r="AN1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Y17"/>
      <c r="AL17"/>
      <c r="AM17"/>
      <c r="AN17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Y18"/>
      <c r="AL18"/>
      <c r="AM18"/>
      <c r="AN18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Y19"/>
      <c r="AL19"/>
      <c r="AM19"/>
      <c r="AN19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Y20"/>
      <c r="AL20"/>
      <c r="AM20"/>
      <c r="AN20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197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9"/>
      <c r="AP25" s="39"/>
    </row>
    <row r="26" spans="1:42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0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9"/>
      <c r="AP26" s="39"/>
    </row>
    <row r="27" spans="1:42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9"/>
      <c r="AP27" s="39"/>
    </row>
    <row r="28" spans="1:42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9"/>
      <c r="AP28" s="39"/>
    </row>
    <row r="29" spans="1:42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9"/>
      <c r="AP29" s="39"/>
    </row>
    <row r="30" spans="1:42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9"/>
      <c r="AP30" s="39"/>
    </row>
    <row r="31" spans="1:42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0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9"/>
      <c r="AP31" s="39"/>
    </row>
    <row r="32" spans="1:42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</row>
    <row r="33" spans="1:42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</row>
    <row r="34" spans="1:42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-321.92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0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</row>
    <row r="37" spans="1:42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</row>
    <row r="38" spans="1:42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</row>
    <row r="39" spans="1:42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</row>
    <row r="40" spans="1:42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-321.92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Y42"/>
      <c r="AL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Y43"/>
      <c r="AL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Y44"/>
      <c r="AL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  <c r="Y45"/>
      <c r="AL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Y46"/>
      <c r="AL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Y47"/>
      <c r="AL47"/>
      <c r="AM47"/>
      <c r="AN47"/>
      <c r="AO47" s="220"/>
      <c r="AP47" s="220"/>
    </row>
  </sheetData>
  <sheetProtection/>
  <mergeCells count="115">
    <mergeCell ref="AC4:AG4"/>
    <mergeCell ref="I42:L42"/>
    <mergeCell ref="D42:F42"/>
    <mergeCell ref="V22:Y22"/>
    <mergeCell ref="B23:L24"/>
    <mergeCell ref="R23:S24"/>
    <mergeCell ref="V29:Y29"/>
    <mergeCell ref="M24:N24"/>
    <mergeCell ref="O24:Q24"/>
    <mergeCell ref="B25:L25"/>
    <mergeCell ref="K4:K5"/>
    <mergeCell ref="R25:S25"/>
    <mergeCell ref="X4:X5"/>
    <mergeCell ref="AM4:AN4"/>
    <mergeCell ref="AH4:AH5"/>
    <mergeCell ref="AI4:AI5"/>
    <mergeCell ref="AJ4:AK4"/>
    <mergeCell ref="AL4:AL5"/>
    <mergeCell ref="Y4:Y5"/>
    <mergeCell ref="Z4:Z5"/>
    <mergeCell ref="P4:P5"/>
    <mergeCell ref="A3:N3"/>
    <mergeCell ref="A4:A5"/>
    <mergeCell ref="B4:B5"/>
    <mergeCell ref="C4:C5"/>
    <mergeCell ref="D4:D5"/>
    <mergeCell ref="E4:E5"/>
    <mergeCell ref="F4:G4"/>
    <mergeCell ref="I4:I5"/>
    <mergeCell ref="J4:J5"/>
    <mergeCell ref="S4:T4"/>
    <mergeCell ref="U4:V4"/>
    <mergeCell ref="AA4:AB4"/>
    <mergeCell ref="W4:W5"/>
    <mergeCell ref="Q4:Q5"/>
    <mergeCell ref="R4:R5"/>
    <mergeCell ref="H4:H5"/>
    <mergeCell ref="I18:O18"/>
    <mergeCell ref="L19:O19"/>
    <mergeCell ref="N21:O21"/>
    <mergeCell ref="A16:F16"/>
    <mergeCell ref="I16:O16"/>
    <mergeCell ref="A17:F17"/>
    <mergeCell ref="L17:O17"/>
    <mergeCell ref="L4:L5"/>
    <mergeCell ref="M4:O4"/>
    <mergeCell ref="M23:N23"/>
    <mergeCell ref="O23:Q23"/>
    <mergeCell ref="B26:L26"/>
    <mergeCell ref="M26:N26"/>
    <mergeCell ref="O26:Q26"/>
    <mergeCell ref="O25:Q25"/>
    <mergeCell ref="M25:N25"/>
    <mergeCell ref="B28:L28"/>
    <mergeCell ref="M28:N28"/>
    <mergeCell ref="O28:Q28"/>
    <mergeCell ref="R28:S28"/>
    <mergeCell ref="R26:S26"/>
    <mergeCell ref="B27:L27"/>
    <mergeCell ref="M27:N27"/>
    <mergeCell ref="O27:Q27"/>
    <mergeCell ref="R27:S27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O38:Q38"/>
    <mergeCell ref="R38:S38"/>
    <mergeCell ref="B37:L37"/>
    <mergeCell ref="M37:N37"/>
    <mergeCell ref="O37:Q37"/>
    <mergeCell ref="R37:S37"/>
    <mergeCell ref="I46:L46"/>
    <mergeCell ref="D43:F43"/>
    <mergeCell ref="I45:L45"/>
    <mergeCell ref="I43:L43"/>
    <mergeCell ref="B38:L38"/>
    <mergeCell ref="M38:N38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 horizontalCentered="1" verticalCentered="1"/>
  <pageMargins left="0.2362204724409449" right="0.15748031496062992" top="0.2362204724409449" bottom="0.2362204724409449" header="0.1968503937007874" footer="0.1968503937007874"/>
  <pageSetup horizontalDpi="600" verticalDpi="600" orientation="landscape" paperSize="9" scale="69" r:id="rId1"/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BQ47"/>
  <sheetViews>
    <sheetView zoomScalePageLayoutView="0" workbookViewId="0" topLeftCell="A1">
      <pane xSplit="2" topLeftCell="G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5.125" style="0" customWidth="1"/>
    <col min="2" max="2" width="16.75390625" style="0" customWidth="1"/>
    <col min="3" max="3" width="11.125" style="0" customWidth="1"/>
    <col min="4" max="4" width="6.75390625" style="0" customWidth="1"/>
    <col min="6" max="7" width="9.125" style="22" customWidth="1"/>
    <col min="11" max="11" width="10.875" style="0" hidden="1" customWidth="1"/>
    <col min="12" max="12" width="11.125" style="0" customWidth="1"/>
    <col min="14" max="14" width="12.875" style="0" customWidth="1"/>
    <col min="15" max="15" width="10.875" style="0" hidden="1" customWidth="1"/>
    <col min="16" max="16" width="0" style="0" hidden="1" customWidth="1"/>
    <col min="17" max="17" width="10.375" style="0" customWidth="1"/>
    <col min="19" max="19" width="8.25390625" style="0" customWidth="1"/>
    <col min="20" max="20" width="5.75390625" style="0" customWidth="1"/>
    <col min="23" max="23" width="11.25390625" style="0" customWidth="1"/>
    <col min="24" max="24" width="0" style="0" hidden="1" customWidth="1"/>
    <col min="25" max="25" width="12.25390625" style="22" customWidth="1"/>
    <col min="34" max="34" width="11.00390625" style="0" customWidth="1"/>
    <col min="38" max="38" width="10.625" style="22" customWidth="1"/>
    <col min="39" max="40" width="9.125" style="22" customWidth="1"/>
  </cols>
  <sheetData>
    <row r="1" spans="1:42" ht="12.75">
      <c r="A1" s="96" t="s">
        <v>191</v>
      </c>
      <c r="B1" s="39"/>
      <c r="C1" s="39"/>
      <c r="D1" s="30"/>
      <c r="E1" s="30"/>
      <c r="U1" s="30" t="s">
        <v>29</v>
      </c>
      <c r="AO1" s="166"/>
      <c r="AP1" s="166"/>
    </row>
    <row r="2" spans="1:42" ht="14.25" customHeight="1">
      <c r="A2" s="39"/>
      <c r="E2" s="30"/>
      <c r="F2" s="22" t="s">
        <v>66</v>
      </c>
      <c r="N2" t="s">
        <v>180</v>
      </c>
      <c r="U2" t="s">
        <v>188</v>
      </c>
      <c r="AO2" s="166"/>
      <c r="AP2" s="166"/>
    </row>
    <row r="3" spans="1:42" ht="12" customHeight="1">
      <c r="A3" s="280" t="s">
        <v>168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AO3" s="166"/>
      <c r="AP3" s="166"/>
    </row>
    <row r="4" spans="1:40" s="111" customFormat="1" ht="26.25" customHeight="1">
      <c r="A4" s="337" t="s">
        <v>158</v>
      </c>
      <c r="B4" s="301" t="s">
        <v>65</v>
      </c>
      <c r="C4" s="301" t="s">
        <v>0</v>
      </c>
      <c r="D4" s="303" t="s">
        <v>75</v>
      </c>
      <c r="E4" s="303" t="s">
        <v>76</v>
      </c>
      <c r="F4" s="335" t="s">
        <v>52</v>
      </c>
      <c r="G4" s="336"/>
      <c r="H4" s="281" t="s">
        <v>1</v>
      </c>
      <c r="I4" s="281" t="s">
        <v>2</v>
      </c>
      <c r="J4" s="281" t="s">
        <v>3</v>
      </c>
      <c r="K4" s="281" t="s">
        <v>68</v>
      </c>
      <c r="L4" s="281" t="s">
        <v>19</v>
      </c>
      <c r="M4" s="286" t="s">
        <v>17</v>
      </c>
      <c r="N4" s="287"/>
      <c r="O4" s="288"/>
      <c r="P4" s="323" t="s">
        <v>10</v>
      </c>
      <c r="Q4" s="281" t="s">
        <v>53</v>
      </c>
      <c r="R4" s="295" t="s">
        <v>122</v>
      </c>
      <c r="S4" s="322" t="s">
        <v>123</v>
      </c>
      <c r="T4" s="322"/>
      <c r="U4" s="322" t="s">
        <v>126</v>
      </c>
      <c r="V4" s="322" t="s">
        <v>67</v>
      </c>
      <c r="W4" s="281" t="s">
        <v>54</v>
      </c>
      <c r="X4" s="281"/>
      <c r="Y4" s="291" t="s">
        <v>28</v>
      </c>
      <c r="Z4" s="281" t="s">
        <v>16</v>
      </c>
      <c r="AA4" s="297" t="s">
        <v>30</v>
      </c>
      <c r="AB4" s="298"/>
      <c r="AC4" s="292" t="s">
        <v>46</v>
      </c>
      <c r="AD4" s="293"/>
      <c r="AE4" s="293"/>
      <c r="AF4" s="293"/>
      <c r="AG4" s="294"/>
      <c r="AH4" s="281" t="s">
        <v>47</v>
      </c>
      <c r="AI4" s="281" t="s">
        <v>48</v>
      </c>
      <c r="AJ4" s="289" t="s">
        <v>152</v>
      </c>
      <c r="AK4" s="290" t="s">
        <v>49</v>
      </c>
      <c r="AL4" s="291" t="s">
        <v>50</v>
      </c>
      <c r="AM4" s="335" t="s">
        <v>51</v>
      </c>
      <c r="AN4" s="336"/>
    </row>
    <row r="5" spans="1:40" s="111" customFormat="1" ht="54.75" customHeight="1">
      <c r="A5" s="338"/>
      <c r="B5" s="301"/>
      <c r="C5" s="301"/>
      <c r="D5" s="333"/>
      <c r="E5" s="333"/>
      <c r="F5" s="233" t="s">
        <v>124</v>
      </c>
      <c r="G5" s="233" t="s">
        <v>125</v>
      </c>
      <c r="H5" s="282"/>
      <c r="I5" s="282"/>
      <c r="J5" s="282"/>
      <c r="K5" s="282"/>
      <c r="L5" s="282" t="s">
        <v>13</v>
      </c>
      <c r="M5" s="108" t="s">
        <v>44</v>
      </c>
      <c r="N5" s="108" t="s">
        <v>69</v>
      </c>
      <c r="O5" s="108" t="s">
        <v>45</v>
      </c>
      <c r="P5" s="281"/>
      <c r="Q5" s="282"/>
      <c r="R5" s="334"/>
      <c r="S5" s="230" t="s">
        <v>124</v>
      </c>
      <c r="T5" s="230" t="s">
        <v>125</v>
      </c>
      <c r="U5" s="230" t="s">
        <v>22</v>
      </c>
      <c r="V5" s="230" t="s">
        <v>23</v>
      </c>
      <c r="W5" s="282" t="s">
        <v>24</v>
      </c>
      <c r="X5" s="282"/>
      <c r="Y5" s="339"/>
      <c r="Z5" s="282"/>
      <c r="AA5" s="231" t="s">
        <v>127</v>
      </c>
      <c r="AB5" s="231" t="s">
        <v>128</v>
      </c>
      <c r="AC5" s="231">
        <v>0.061</v>
      </c>
      <c r="AD5" s="232" t="s">
        <v>133</v>
      </c>
      <c r="AE5" s="232" t="s">
        <v>134</v>
      </c>
      <c r="AF5" s="231">
        <v>0.036</v>
      </c>
      <c r="AG5" s="231">
        <v>0.026</v>
      </c>
      <c r="AH5" s="282"/>
      <c r="AI5" s="282"/>
      <c r="AJ5" s="230" t="s">
        <v>124</v>
      </c>
      <c r="AK5" s="230" t="s">
        <v>125</v>
      </c>
      <c r="AL5" s="339"/>
      <c r="AM5" s="233" t="s">
        <v>124</v>
      </c>
      <c r="AN5" s="233" t="s">
        <v>125</v>
      </c>
    </row>
    <row r="6" spans="1:41" ht="12.75">
      <c r="A6" s="41"/>
      <c r="B6" s="33" t="str">
        <f>Іванов!$G$1</f>
        <v>Іванов І.І.</v>
      </c>
      <c r="C6" s="33" t="str">
        <f>Іванов!$B$3</f>
        <v>Керівник</v>
      </c>
      <c r="D6" s="234">
        <f>Іванов!B13</f>
        <v>0</v>
      </c>
      <c r="E6" s="226">
        <f>Іванов!C13</f>
        <v>0</v>
      </c>
      <c r="F6" s="227">
        <f>Іванов!D13</f>
        <v>1847.6100000000001</v>
      </c>
      <c r="G6" s="227">
        <f>Іванов!E13</f>
        <v>0</v>
      </c>
      <c r="H6" s="226">
        <f>Іванов!F13</f>
        <v>0</v>
      </c>
      <c r="I6" s="226">
        <f>Іванов!G13</f>
        <v>0</v>
      </c>
      <c r="J6" s="226">
        <f>Іванов!H13</f>
        <v>0</v>
      </c>
      <c r="K6" s="226">
        <f>Іванов!I13</f>
        <v>0</v>
      </c>
      <c r="L6" s="226">
        <f>Іванов!J13</f>
        <v>0</v>
      </c>
      <c r="M6" s="226">
        <f>Іванов!K13</f>
        <v>0</v>
      </c>
      <c r="N6" s="226">
        <f>Іванов!L13</f>
        <v>0</v>
      </c>
      <c r="O6" s="226">
        <f>Іванов!M13</f>
        <v>0</v>
      </c>
      <c r="P6" s="226">
        <f>Іванов!N13</f>
        <v>0</v>
      </c>
      <c r="Q6" s="226">
        <f>Іванов!O13</f>
        <v>0</v>
      </c>
      <c r="R6" s="226">
        <f>Іванов!P13</f>
        <v>0</v>
      </c>
      <c r="S6" s="226">
        <f>Іванов!Q13</f>
        <v>0</v>
      </c>
      <c r="T6" s="226">
        <f>Іванов!R13</f>
        <v>0</v>
      </c>
      <c r="U6" s="226">
        <f>Іванов!S13</f>
        <v>0</v>
      </c>
      <c r="V6" s="226">
        <f>Іванов!T13</f>
        <v>0</v>
      </c>
      <c r="W6" s="226">
        <f>Іванов!U13</f>
        <v>0</v>
      </c>
      <c r="X6" s="226">
        <f>Іванов!V13</f>
        <v>0</v>
      </c>
      <c r="Y6" s="227">
        <f>Іванов!W13</f>
        <v>0</v>
      </c>
      <c r="Z6" s="226">
        <f>Іванов!X13</f>
        <v>0</v>
      </c>
      <c r="AA6" s="226">
        <f>Іванов!Y13</f>
        <v>-80.48</v>
      </c>
      <c r="AB6" s="226">
        <f>Іванов!Z13</f>
        <v>0</v>
      </c>
      <c r="AC6" s="226">
        <f>Іванов!AA13</f>
        <v>0</v>
      </c>
      <c r="AD6" s="226">
        <f>Іванов!AB13</f>
        <v>0</v>
      </c>
      <c r="AE6" s="226">
        <f>Іванов!AC13</f>
        <v>0</v>
      </c>
      <c r="AF6" s="226">
        <f>Іванов!AD13</f>
        <v>0</v>
      </c>
      <c r="AG6" s="226">
        <f>Іванов!AE13</f>
        <v>0</v>
      </c>
      <c r="AH6" s="226">
        <f>Іванов!AF13</f>
        <v>0</v>
      </c>
      <c r="AI6" s="226">
        <f>Іванов!AG13</f>
        <v>0</v>
      </c>
      <c r="AJ6" s="226">
        <f>Іванов!AH13</f>
        <v>0</v>
      </c>
      <c r="AK6" s="226">
        <f>Іванов!AI13</f>
        <v>0</v>
      </c>
      <c r="AL6" s="227">
        <f>Іванов!AJ13</f>
        <v>-80.48</v>
      </c>
      <c r="AM6" s="227">
        <f>Іванов!AK13</f>
        <v>1928.0900000000001</v>
      </c>
      <c r="AN6" s="227">
        <f>Іванов!AL13</f>
        <v>0</v>
      </c>
      <c r="AO6" s="2"/>
    </row>
    <row r="7" spans="1:41" ht="12.75">
      <c r="A7" s="41"/>
      <c r="B7" s="33" t="str">
        <f>Петров!$G$1</f>
        <v>Петров П.П.</v>
      </c>
      <c r="C7" s="33" t="str">
        <f>Петров!$B$3</f>
        <v>Заступник</v>
      </c>
      <c r="D7" s="234">
        <f>Петров!B13</f>
        <v>0</v>
      </c>
      <c r="E7" s="226">
        <f>Петров!C13</f>
        <v>0</v>
      </c>
      <c r="F7" s="227">
        <f>Петров!D13</f>
        <v>2588.1900000000005</v>
      </c>
      <c r="G7" s="227">
        <f>Петров!E13</f>
        <v>0</v>
      </c>
      <c r="H7" s="226">
        <f>Петров!F13</f>
        <v>0</v>
      </c>
      <c r="I7" s="226">
        <f>Петров!G13</f>
        <v>0</v>
      </c>
      <c r="J7" s="226">
        <f>Петров!H13</f>
        <v>0</v>
      </c>
      <c r="K7" s="226">
        <f>Петров!I13</f>
        <v>0</v>
      </c>
      <c r="L7" s="226">
        <f>Петров!J13</f>
        <v>0</v>
      </c>
      <c r="M7" s="226">
        <f>Петров!K13</f>
        <v>0</v>
      </c>
      <c r="N7" s="226">
        <f>Петров!L13</f>
        <v>0</v>
      </c>
      <c r="O7" s="226">
        <f>Петров!M13</f>
        <v>0</v>
      </c>
      <c r="P7" s="226">
        <f>Петров!N13</f>
        <v>0</v>
      </c>
      <c r="Q7" s="226">
        <f>Петров!O13</f>
        <v>0</v>
      </c>
      <c r="R7" s="226">
        <f>Петров!P13</f>
        <v>0</v>
      </c>
      <c r="S7" s="226">
        <f>Петров!Q13</f>
        <v>0</v>
      </c>
      <c r="T7" s="226">
        <f>Петров!R13</f>
        <v>0</v>
      </c>
      <c r="U7" s="226">
        <f>Петров!S13</f>
        <v>0</v>
      </c>
      <c r="V7" s="226">
        <f>Петров!T13</f>
        <v>0</v>
      </c>
      <c r="W7" s="226">
        <f>Петров!U13</f>
        <v>0</v>
      </c>
      <c r="X7" s="226">
        <f>Петров!V13</f>
        <v>0</v>
      </c>
      <c r="Y7" s="227">
        <f>Петров!W13</f>
        <v>0</v>
      </c>
      <c r="Z7" s="226">
        <f>Петров!X13</f>
        <v>0</v>
      </c>
      <c r="AA7" s="226">
        <f>Петров!Y13</f>
        <v>-80.48</v>
      </c>
      <c r="AB7" s="226">
        <f>Петров!Z13</f>
        <v>0</v>
      </c>
      <c r="AC7" s="226">
        <f>Петров!AA13</f>
        <v>0</v>
      </c>
      <c r="AD7" s="226">
        <f>Петров!AB13</f>
        <v>0</v>
      </c>
      <c r="AE7" s="226">
        <f>Петров!AC13</f>
        <v>0</v>
      </c>
      <c r="AF7" s="226">
        <f>Петров!AD13</f>
        <v>0</v>
      </c>
      <c r="AG7" s="226">
        <f>Петров!AE13</f>
        <v>0</v>
      </c>
      <c r="AH7" s="226">
        <f>Петров!AF13</f>
        <v>0</v>
      </c>
      <c r="AI7" s="226">
        <f>Петров!AG13</f>
        <v>0</v>
      </c>
      <c r="AJ7" s="226">
        <f>Петров!AH13</f>
        <v>0</v>
      </c>
      <c r="AK7" s="226">
        <f>Петров!AI13</f>
        <v>0</v>
      </c>
      <c r="AL7" s="227">
        <f>Петров!AJ13</f>
        <v>-80.48</v>
      </c>
      <c r="AM7" s="227">
        <f>Петров!AK13</f>
        <v>2668.6700000000005</v>
      </c>
      <c r="AN7" s="227">
        <f>Петров!AL13</f>
        <v>0</v>
      </c>
      <c r="AO7" s="2"/>
    </row>
    <row r="8" spans="1:41" ht="12.75">
      <c r="A8" s="41"/>
      <c r="B8" s="33" t="str">
        <f>Сидоров!$G$1</f>
        <v>Сидоров С.С.</v>
      </c>
      <c r="C8" s="33" t="str">
        <f>Сидоров!$B$3</f>
        <v>Заступник</v>
      </c>
      <c r="D8" s="234">
        <f>Сидоров!B13</f>
        <v>0</v>
      </c>
      <c r="E8" s="226">
        <f>Сидоров!C13</f>
        <v>0</v>
      </c>
      <c r="F8" s="227">
        <f>Сидоров!D13</f>
        <v>1607.0300000000007</v>
      </c>
      <c r="G8" s="227">
        <f>Сидоров!E13</f>
        <v>0</v>
      </c>
      <c r="H8" s="226">
        <f>Сидоров!F13</f>
        <v>0</v>
      </c>
      <c r="I8" s="226">
        <f>Сидоров!G13</f>
        <v>0</v>
      </c>
      <c r="J8" s="226">
        <f>Сидоров!H13</f>
        <v>0</v>
      </c>
      <c r="K8" s="226">
        <f>Сидоров!I13</f>
        <v>0</v>
      </c>
      <c r="L8" s="226">
        <f>Сидоров!J13</f>
        <v>0</v>
      </c>
      <c r="M8" s="226">
        <f>Сидоров!K13</f>
        <v>0</v>
      </c>
      <c r="N8" s="226">
        <f>Сидоров!L13</f>
        <v>0</v>
      </c>
      <c r="O8" s="226">
        <f>Сидоров!M13</f>
        <v>0</v>
      </c>
      <c r="P8" s="226">
        <f>Сидоров!N13</f>
        <v>0</v>
      </c>
      <c r="Q8" s="226">
        <f>Сидоров!O13</f>
        <v>0</v>
      </c>
      <c r="R8" s="226">
        <f>Сидоров!P13</f>
        <v>0</v>
      </c>
      <c r="S8" s="226">
        <f>Сидоров!Q13</f>
        <v>0</v>
      </c>
      <c r="T8" s="226">
        <f>Сидоров!R13</f>
        <v>0</v>
      </c>
      <c r="U8" s="226">
        <f>Сидоров!S13</f>
        <v>0</v>
      </c>
      <c r="V8" s="226">
        <f>Сидоров!T13</f>
        <v>0</v>
      </c>
      <c r="W8" s="226">
        <f>Сидоров!U13</f>
        <v>0</v>
      </c>
      <c r="X8" s="226">
        <f>Сидоров!V13</f>
        <v>0</v>
      </c>
      <c r="Y8" s="227">
        <f>Сидоров!W13</f>
        <v>0</v>
      </c>
      <c r="Z8" s="226">
        <f>Сидоров!X13</f>
        <v>0</v>
      </c>
      <c r="AA8" s="226">
        <f>Сидоров!Y13</f>
        <v>-80.48</v>
      </c>
      <c r="AB8" s="226">
        <f>Сидоров!Z13</f>
        <v>0</v>
      </c>
      <c r="AC8" s="226">
        <f>Сидоров!AA13</f>
        <v>0</v>
      </c>
      <c r="AD8" s="226">
        <f>Сидоров!AB13</f>
        <v>0</v>
      </c>
      <c r="AE8" s="226">
        <f>Сидоров!AC13</f>
        <v>0</v>
      </c>
      <c r="AF8" s="226">
        <f>Сидоров!AD13</f>
        <v>0</v>
      </c>
      <c r="AG8" s="226">
        <f>Сидоров!AE13</f>
        <v>0</v>
      </c>
      <c r="AH8" s="226">
        <f>Сидоров!AF13</f>
        <v>0</v>
      </c>
      <c r="AI8" s="226">
        <f>Сидоров!AG13</f>
        <v>0</v>
      </c>
      <c r="AJ8" s="226">
        <f>Сидоров!AH13</f>
        <v>0</v>
      </c>
      <c r="AK8" s="226">
        <f>Сидоров!AI13</f>
        <v>0</v>
      </c>
      <c r="AL8" s="227">
        <f>Сидоров!AJ13</f>
        <v>-80.48</v>
      </c>
      <c r="AM8" s="227">
        <f>Сидоров!AK13</f>
        <v>1687.5100000000007</v>
      </c>
      <c r="AN8" s="227">
        <f>Сидоров!AL13</f>
        <v>0</v>
      </c>
      <c r="AO8" s="2"/>
    </row>
    <row r="9" spans="1:41" ht="12.75">
      <c r="A9" s="41"/>
      <c r="B9" s="33" t="str">
        <f>Васечкин!$G$1</f>
        <v>Васечкін В.В.</v>
      </c>
      <c r="C9" s="33" t="str">
        <f>Васечкин!$B$3</f>
        <v>Заступник</v>
      </c>
      <c r="D9" s="234">
        <f>Васечкин!B13</f>
        <v>0</v>
      </c>
      <c r="E9" s="226">
        <f>Васечкин!C13</f>
        <v>0</v>
      </c>
      <c r="F9" s="227">
        <f>Васечкин!D13</f>
        <v>2476.45</v>
      </c>
      <c r="G9" s="227">
        <f>Васечкин!E13</f>
        <v>0</v>
      </c>
      <c r="H9" s="226">
        <f>Васечкин!F13</f>
        <v>0</v>
      </c>
      <c r="I9" s="226">
        <f>Васечкин!G13</f>
        <v>0</v>
      </c>
      <c r="J9" s="226">
        <f>Васечкин!H13</f>
        <v>0</v>
      </c>
      <c r="K9" s="226">
        <f>Васечкин!I13</f>
        <v>0</v>
      </c>
      <c r="L9" s="226">
        <f>Васечкин!J13</f>
        <v>0</v>
      </c>
      <c r="M9" s="226">
        <f>Васечкин!K13</f>
        <v>0</v>
      </c>
      <c r="N9" s="226">
        <f>Васечкин!L13</f>
        <v>0</v>
      </c>
      <c r="O9" s="226">
        <f>Васечкин!M13</f>
        <v>0</v>
      </c>
      <c r="P9" s="226">
        <f>Васечкин!N13</f>
        <v>0</v>
      </c>
      <c r="Q9" s="226">
        <f>Васечкин!O13</f>
        <v>0</v>
      </c>
      <c r="R9" s="226">
        <f>Васечкин!P13</f>
        <v>0</v>
      </c>
      <c r="S9" s="226">
        <f>Васечкин!Q13</f>
        <v>0</v>
      </c>
      <c r="T9" s="226">
        <f>Васечкин!R13</f>
        <v>0</v>
      </c>
      <c r="U9" s="226">
        <f>Васечкин!S13</f>
        <v>0</v>
      </c>
      <c r="V9" s="226">
        <f>Васечкин!T13</f>
        <v>0</v>
      </c>
      <c r="W9" s="226">
        <f>Васечкин!U13</f>
        <v>0</v>
      </c>
      <c r="X9" s="226">
        <f>Васечкин!V13</f>
        <v>0</v>
      </c>
      <c r="Y9" s="227">
        <f>Васечкин!W13</f>
        <v>0</v>
      </c>
      <c r="Z9" s="226">
        <f>Васечкин!X13</f>
        <v>0</v>
      </c>
      <c r="AA9" s="226">
        <f>Васечкин!Y13</f>
        <v>-80.48</v>
      </c>
      <c r="AB9" s="226">
        <f>Васечкин!Z13</f>
        <v>0</v>
      </c>
      <c r="AC9" s="226">
        <f>Васечкин!AA13</f>
        <v>0</v>
      </c>
      <c r="AD9" s="226">
        <f>Васечкин!AB13</f>
        <v>0</v>
      </c>
      <c r="AE9" s="226">
        <f>Васечкин!AC13</f>
        <v>0</v>
      </c>
      <c r="AF9" s="226">
        <f>Васечкин!AD13</f>
        <v>0</v>
      </c>
      <c r="AG9" s="226">
        <f>Васечкин!AE13</f>
        <v>0</v>
      </c>
      <c r="AH9" s="226">
        <f>Васечкин!AF13</f>
        <v>0</v>
      </c>
      <c r="AI9" s="226">
        <f>Васечкин!AG13</f>
        <v>0</v>
      </c>
      <c r="AJ9" s="226">
        <f>Васечкин!AH13</f>
        <v>0</v>
      </c>
      <c r="AK9" s="226">
        <f>Васечкин!AI13</f>
        <v>0</v>
      </c>
      <c r="AL9" s="227">
        <f>Васечкин!AJ13</f>
        <v>-80.48</v>
      </c>
      <c r="AM9" s="227">
        <f>Васечкин!AK13</f>
        <v>2556.93</v>
      </c>
      <c r="AN9" s="227">
        <f>Васечкин!AL13</f>
        <v>0</v>
      </c>
      <c r="AO9" s="2"/>
    </row>
    <row r="10" spans="1:41" s="22" customFormat="1" ht="12.75">
      <c r="A10" s="225"/>
      <c r="B10" s="44" t="s">
        <v>118</v>
      </c>
      <c r="C10" s="45"/>
      <c r="D10" s="235">
        <f>SUM(D6:D9)</f>
        <v>0</v>
      </c>
      <c r="E10" s="227"/>
      <c r="F10" s="227">
        <f>SUM(F6:F9)</f>
        <v>8519.280000000002</v>
      </c>
      <c r="G10" s="227">
        <f>SUM(G6:G9)</f>
        <v>0</v>
      </c>
      <c r="H10" s="227">
        <f>SUM(H6:H9)</f>
        <v>0</v>
      </c>
      <c r="I10" s="227">
        <f>SUM(I6:I9)</f>
        <v>0</v>
      </c>
      <c r="J10" s="227">
        <f>SUM(J6:J9)</f>
        <v>0</v>
      </c>
      <c r="K10" s="227">
        <f>SUM(K6:K9)</f>
        <v>0</v>
      </c>
      <c r="L10" s="227">
        <f>SUM(L6:L9)</f>
        <v>0</v>
      </c>
      <c r="M10" s="227">
        <f>SUM(M6:M9)</f>
        <v>0</v>
      </c>
      <c r="N10" s="227">
        <f>SUM(N6:N9)</f>
        <v>0</v>
      </c>
      <c r="O10" s="227">
        <f>SUM(O6:O9)</f>
        <v>0</v>
      </c>
      <c r="P10" s="227">
        <f>SUM(P6:P9)</f>
        <v>0</v>
      </c>
      <c r="Q10" s="227">
        <f>SUM(Q6:Q9)</f>
        <v>0</v>
      </c>
      <c r="R10" s="227">
        <f>SUM(R6:R9)</f>
        <v>0</v>
      </c>
      <c r="S10" s="227">
        <f>SUM(S6:S9)</f>
        <v>0</v>
      </c>
      <c r="T10" s="227">
        <f>SUM(T6:T9)</f>
        <v>0</v>
      </c>
      <c r="U10" s="227">
        <f>SUM(U6:U9)</f>
        <v>0</v>
      </c>
      <c r="V10" s="227">
        <f>SUM(V6:V9)</f>
        <v>0</v>
      </c>
      <c r="W10" s="227">
        <f>SUM(W6:W9)</f>
        <v>0</v>
      </c>
      <c r="X10" s="227">
        <f>SUM(X6:X9)</f>
        <v>0</v>
      </c>
      <c r="Y10" s="227">
        <f>SUM(Y6:Y9)</f>
        <v>0</v>
      </c>
      <c r="Z10" s="227">
        <f>SUM(Z6:Z9)</f>
        <v>0</v>
      </c>
      <c r="AA10" s="227">
        <f>SUM(AA6:AA9)</f>
        <v>-321.92</v>
      </c>
      <c r="AB10" s="227">
        <f>SUM(AB6:AB9)</f>
        <v>0</v>
      </c>
      <c r="AC10" s="227">
        <f>SUM(AC6:AC9)</f>
        <v>0</v>
      </c>
      <c r="AD10" s="227">
        <f>SUM(AD6:AD9)</f>
        <v>0</v>
      </c>
      <c r="AE10" s="227">
        <f>SUM(AE6:AE9)</f>
        <v>0</v>
      </c>
      <c r="AF10" s="227">
        <f>SUM(AF6:AF9)</f>
        <v>0</v>
      </c>
      <c r="AG10" s="227">
        <f>SUM(AG6:AG9)</f>
        <v>0</v>
      </c>
      <c r="AH10" s="227">
        <f>SUM(AH6:AH9)</f>
        <v>0</v>
      </c>
      <c r="AI10" s="227">
        <f>SUM(AI6:AI9)</f>
        <v>0</v>
      </c>
      <c r="AJ10" s="227">
        <f>SUM(AJ6:AJ9)</f>
        <v>0</v>
      </c>
      <c r="AK10" s="227">
        <f>SUM(AK6:AK9)</f>
        <v>0</v>
      </c>
      <c r="AL10" s="227">
        <f>SUM(AL6:AL9)</f>
        <v>-321.92</v>
      </c>
      <c r="AM10" s="227">
        <f>SUM(AM6:AM9)</f>
        <v>8841.2</v>
      </c>
      <c r="AN10" s="227">
        <f>SUM(AN6:AN9)</f>
        <v>0</v>
      </c>
      <c r="AO10" s="210"/>
    </row>
    <row r="11" spans="1:41" s="22" customFormat="1" ht="12.75">
      <c r="A11" s="225"/>
      <c r="B11" s="44" t="s">
        <v>119</v>
      </c>
      <c r="C11" s="45"/>
      <c r="D11" s="235">
        <f>D10</f>
        <v>0</v>
      </c>
      <c r="E11" s="227"/>
      <c r="F11" s="227">
        <f aca="true" t="shared" si="0" ref="F11:AN11">F10</f>
        <v>8519.280000000002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0</v>
      </c>
      <c r="M11" s="227">
        <f t="shared" si="0"/>
        <v>0</v>
      </c>
      <c r="N11" s="227">
        <f t="shared" si="0"/>
        <v>0</v>
      </c>
      <c r="O11" s="227">
        <f t="shared" si="0"/>
        <v>0</v>
      </c>
      <c r="P11" s="227">
        <f t="shared" si="0"/>
        <v>0</v>
      </c>
      <c r="Q11" s="227">
        <f t="shared" si="0"/>
        <v>0</v>
      </c>
      <c r="R11" s="227">
        <f t="shared" si="0"/>
        <v>0</v>
      </c>
      <c r="S11" s="227">
        <f t="shared" si="0"/>
        <v>0</v>
      </c>
      <c r="T11" s="227">
        <f t="shared" si="0"/>
        <v>0</v>
      </c>
      <c r="U11" s="227">
        <f t="shared" si="0"/>
        <v>0</v>
      </c>
      <c r="V11" s="227">
        <f t="shared" si="0"/>
        <v>0</v>
      </c>
      <c r="W11" s="227">
        <f t="shared" si="0"/>
        <v>0</v>
      </c>
      <c r="X11" s="227">
        <f t="shared" si="0"/>
        <v>0</v>
      </c>
      <c r="Y11" s="227">
        <f t="shared" si="0"/>
        <v>0</v>
      </c>
      <c r="Z11" s="227">
        <f t="shared" si="0"/>
        <v>0</v>
      </c>
      <c r="AA11" s="227">
        <f t="shared" si="0"/>
        <v>-321.92</v>
      </c>
      <c r="AB11" s="227">
        <f t="shared" si="0"/>
        <v>0</v>
      </c>
      <c r="AC11" s="227">
        <f t="shared" si="0"/>
        <v>0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0</v>
      </c>
      <c r="AK11" s="227">
        <f t="shared" si="0"/>
        <v>0</v>
      </c>
      <c r="AL11" s="227">
        <f t="shared" si="0"/>
        <v>-321.92</v>
      </c>
      <c r="AM11" s="227">
        <f t="shared" si="0"/>
        <v>8841.2</v>
      </c>
      <c r="AN11" s="227">
        <f t="shared" si="0"/>
        <v>0</v>
      </c>
      <c r="AO11" s="210"/>
    </row>
    <row r="12" spans="23:39" ht="12.75">
      <c r="W12" s="30" t="s">
        <v>190</v>
      </c>
      <c r="AM12" s="210"/>
    </row>
    <row r="14" ht="12.75">
      <c r="AE14" s="2"/>
    </row>
    <row r="16" spans="1:42" ht="12.75">
      <c r="A16" s="302" t="s">
        <v>191</v>
      </c>
      <c r="B16" s="302"/>
      <c r="C16" s="302"/>
      <c r="D16" s="302"/>
      <c r="E16" s="302"/>
      <c r="F16" s="302"/>
      <c r="G16" s="186"/>
      <c r="H16" s="165"/>
      <c r="I16" s="300" t="s">
        <v>87</v>
      </c>
      <c r="J16" s="300"/>
      <c r="K16" s="300"/>
      <c r="L16" s="300"/>
      <c r="M16" s="300"/>
      <c r="N16" s="300"/>
      <c r="O16" s="300"/>
      <c r="P16" s="166"/>
      <c r="Q16" s="166"/>
      <c r="R16" s="166"/>
      <c r="Y16"/>
      <c r="AL16"/>
      <c r="AM16"/>
      <c r="AN16"/>
      <c r="AO16" s="39"/>
      <c r="AP16" s="211"/>
    </row>
    <row r="17" spans="1:42" ht="12.75">
      <c r="A17" s="299" t="s">
        <v>88</v>
      </c>
      <c r="B17" s="299"/>
      <c r="C17" s="299"/>
      <c r="D17" s="299"/>
      <c r="E17" s="299"/>
      <c r="F17" s="299"/>
      <c r="G17" s="186"/>
      <c r="H17" s="186"/>
      <c r="I17" s="186"/>
      <c r="J17" s="186"/>
      <c r="K17" s="186"/>
      <c r="L17" s="300" t="s">
        <v>89</v>
      </c>
      <c r="M17" s="300"/>
      <c r="N17" s="300"/>
      <c r="O17" s="300"/>
      <c r="P17" s="166"/>
      <c r="Q17" s="166"/>
      <c r="R17" s="166"/>
      <c r="Y17"/>
      <c r="AL17"/>
      <c r="AM17"/>
      <c r="AN17"/>
      <c r="AO17" s="39"/>
      <c r="AP17" s="211"/>
    </row>
    <row r="18" spans="1:42" ht="12.75">
      <c r="A18" s="187"/>
      <c r="B18" s="187"/>
      <c r="C18" s="187"/>
      <c r="D18" s="187"/>
      <c r="E18" s="187"/>
      <c r="F18" s="187"/>
      <c r="G18" s="187"/>
      <c r="H18" s="187"/>
      <c r="I18" s="300" t="s">
        <v>90</v>
      </c>
      <c r="J18" s="300"/>
      <c r="K18" s="300"/>
      <c r="L18" s="300"/>
      <c r="M18" s="300"/>
      <c r="N18" s="300"/>
      <c r="O18" s="300"/>
      <c r="P18" s="166"/>
      <c r="Q18" s="166"/>
      <c r="R18" s="166"/>
      <c r="Y18"/>
      <c r="AL18"/>
      <c r="AM18"/>
      <c r="AN18"/>
      <c r="AO18" s="39"/>
      <c r="AP18" s="211"/>
    </row>
    <row r="19" spans="1:42" ht="12.75">
      <c r="A19" s="189"/>
      <c r="B19" s="189"/>
      <c r="C19" s="189"/>
      <c r="D19" s="189"/>
      <c r="E19" s="189"/>
      <c r="F19" s="189"/>
      <c r="G19" s="189"/>
      <c r="H19" s="189"/>
      <c r="I19" s="189"/>
      <c r="J19" s="188"/>
      <c r="K19" s="190"/>
      <c r="L19" s="300" t="s">
        <v>91</v>
      </c>
      <c r="M19" s="300"/>
      <c r="N19" s="300"/>
      <c r="O19" s="300"/>
      <c r="P19" s="166"/>
      <c r="Q19" s="166"/>
      <c r="R19" s="166"/>
      <c r="Y19"/>
      <c r="AL19"/>
      <c r="AM19"/>
      <c r="AN19"/>
      <c r="AO19" s="39"/>
      <c r="AP19" s="211"/>
    </row>
    <row r="20" spans="1:42" ht="13.5" thickBot="1">
      <c r="A20" s="191" t="s">
        <v>92</v>
      </c>
      <c r="B20" s="191"/>
      <c r="C20" s="191"/>
      <c r="D20" s="191"/>
      <c r="E20" s="191"/>
      <c r="F20" s="192"/>
      <c r="G20" s="192"/>
      <c r="H20" s="192"/>
      <c r="I20" s="192"/>
      <c r="J20" s="193" t="s">
        <v>93</v>
      </c>
      <c r="K20" s="193"/>
      <c r="L20" s="166"/>
      <c r="M20" s="166"/>
      <c r="N20" s="166"/>
      <c r="O20" s="166"/>
      <c r="P20" s="166"/>
      <c r="Q20" s="166"/>
      <c r="R20" s="166"/>
      <c r="Y20"/>
      <c r="AL20"/>
      <c r="AM20"/>
      <c r="AN20"/>
      <c r="AO20" s="39"/>
      <c r="AP20" s="211"/>
    </row>
    <row r="21" spans="1:42" ht="13.5" thickBot="1">
      <c r="A21" s="194" t="s">
        <v>94</v>
      </c>
      <c r="B21" s="194"/>
      <c r="C21" s="200"/>
      <c r="D21" s="194"/>
      <c r="E21" s="165"/>
      <c r="F21" s="194"/>
      <c r="G21" s="194"/>
      <c r="H21" s="194"/>
      <c r="I21" s="194"/>
      <c r="J21" s="370" t="s">
        <v>198</v>
      </c>
      <c r="K21" s="195"/>
      <c r="N21" s="313" t="s">
        <v>95</v>
      </c>
      <c r="O21" s="324"/>
      <c r="P21" s="166"/>
      <c r="Q21" s="166"/>
      <c r="R21" s="166"/>
      <c r="T21" s="1"/>
      <c r="U21" s="1"/>
      <c r="V21" s="20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/>
      <c r="AM21"/>
      <c r="AN21"/>
      <c r="AO21" s="39"/>
      <c r="AP21" s="211"/>
    </row>
    <row r="22" spans="1:42" ht="12.7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N22" s="196"/>
      <c r="O22" s="196"/>
      <c r="P22" s="196"/>
      <c r="Q22" s="196"/>
      <c r="R22" s="196"/>
      <c r="T22" s="1"/>
      <c r="U22" s="1"/>
      <c r="V22" s="318"/>
      <c r="W22" s="318"/>
      <c r="X22" s="318"/>
      <c r="Y22" s="31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/>
      <c r="AM22"/>
      <c r="AN22"/>
      <c r="AO22" s="39"/>
      <c r="AP22" s="211"/>
    </row>
    <row r="23" spans="1:42" ht="12.75">
      <c r="A23" s="197" t="s">
        <v>96</v>
      </c>
      <c r="B23" s="325" t="s">
        <v>116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06" t="s">
        <v>97</v>
      </c>
      <c r="N23" s="306"/>
      <c r="O23" s="306" t="s">
        <v>98</v>
      </c>
      <c r="P23" s="306"/>
      <c r="Q23" s="306"/>
      <c r="R23" s="326" t="s">
        <v>99</v>
      </c>
      <c r="S23" s="32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/>
      <c r="AM23"/>
      <c r="AN23"/>
      <c r="AO23" s="39"/>
      <c r="AP23" s="211"/>
    </row>
    <row r="24" spans="1:42" ht="12.75">
      <c r="A24" s="198" t="s">
        <v>100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06" t="s">
        <v>101</v>
      </c>
      <c r="N24" s="306"/>
      <c r="O24" s="306" t="s">
        <v>101</v>
      </c>
      <c r="P24" s="306"/>
      <c r="Q24" s="306"/>
      <c r="R24" s="325"/>
      <c r="S24" s="32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/>
      <c r="AM24"/>
      <c r="AN24"/>
      <c r="AO24" s="39"/>
      <c r="AP24" s="211"/>
    </row>
    <row r="25" spans="1:42" ht="12.75">
      <c r="A25" s="183">
        <v>1</v>
      </c>
      <c r="B25" s="305">
        <v>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3</v>
      </c>
      <c r="N25" s="305"/>
      <c r="O25" s="305">
        <v>4</v>
      </c>
      <c r="P25" s="305"/>
      <c r="Q25" s="305"/>
      <c r="R25" s="305">
        <v>5</v>
      </c>
      <c r="S25" s="3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/>
      <c r="AM25"/>
      <c r="AN25"/>
      <c r="AO25" s="39"/>
      <c r="AP25" s="39"/>
    </row>
    <row r="26" spans="1:42" ht="12.75">
      <c r="A26" s="199"/>
      <c r="B26" s="308" t="s">
        <v>102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5">
        <v>801</v>
      </c>
      <c r="N26" s="305"/>
      <c r="O26" s="305" t="s">
        <v>143</v>
      </c>
      <c r="P26" s="305"/>
      <c r="Q26" s="305"/>
      <c r="R26" s="311">
        <f>Y11-R27-R28-R29-R30</f>
        <v>0</v>
      </c>
      <c r="S26" s="312"/>
      <c r="T26" s="1"/>
      <c r="U26" s="20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/>
      <c r="AM26"/>
      <c r="AN26"/>
      <c r="AO26" s="39"/>
      <c r="AP26" s="39"/>
    </row>
    <row r="27" spans="1:42" ht="12.75">
      <c r="A27" s="199"/>
      <c r="B27" s="30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>
        <v>801</v>
      </c>
      <c r="L27" s="308"/>
      <c r="M27" s="305">
        <v>801</v>
      </c>
      <c r="N27" s="305"/>
      <c r="O27" s="305" t="s">
        <v>143</v>
      </c>
      <c r="P27" s="305"/>
      <c r="Q27" s="305"/>
      <c r="R27" s="311"/>
      <c r="S27" s="3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/>
      <c r="AM27"/>
      <c r="AN27"/>
      <c r="AO27" s="39"/>
      <c r="AP27" s="39"/>
    </row>
    <row r="28" spans="1:42" ht="12.75">
      <c r="A28" s="199"/>
      <c r="B28" s="308" t="s">
        <v>104</v>
      </c>
      <c r="C28" s="308"/>
      <c r="D28" s="308"/>
      <c r="E28" s="308"/>
      <c r="F28" s="308"/>
      <c r="G28" s="308"/>
      <c r="H28" s="308"/>
      <c r="I28" s="308"/>
      <c r="J28" s="308"/>
      <c r="K28" s="308">
        <v>801</v>
      </c>
      <c r="L28" s="308"/>
      <c r="M28" s="305">
        <v>801</v>
      </c>
      <c r="N28" s="305"/>
      <c r="O28" s="305" t="s">
        <v>143</v>
      </c>
      <c r="P28" s="305"/>
      <c r="Q28" s="305"/>
      <c r="R28" s="311"/>
      <c r="S28" s="3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/>
      <c r="AM28"/>
      <c r="AN28"/>
      <c r="AO28" s="39"/>
      <c r="AP28" s="39"/>
    </row>
    <row r="29" spans="1:42" ht="12.75">
      <c r="A29" s="199"/>
      <c r="B29" s="308" t="s">
        <v>105</v>
      </c>
      <c r="C29" s="308"/>
      <c r="D29" s="308"/>
      <c r="E29" s="308"/>
      <c r="F29" s="308"/>
      <c r="G29" s="308"/>
      <c r="H29" s="308"/>
      <c r="I29" s="308"/>
      <c r="J29" s="308"/>
      <c r="K29" s="308">
        <v>801</v>
      </c>
      <c r="L29" s="308"/>
      <c r="M29" s="305">
        <v>801</v>
      </c>
      <c r="N29" s="305"/>
      <c r="O29" s="305" t="s">
        <v>143</v>
      </c>
      <c r="P29" s="305"/>
      <c r="Q29" s="305"/>
      <c r="R29" s="311">
        <f>S11</f>
        <v>0</v>
      </c>
      <c r="S29" s="312"/>
      <c r="T29" s="1"/>
      <c r="U29" s="1"/>
      <c r="V29" s="317"/>
      <c r="W29" s="318"/>
      <c r="X29" s="318"/>
      <c r="Y29" s="318"/>
      <c r="Z29" s="1"/>
      <c r="AA29" s="1"/>
      <c r="AB29" s="1"/>
      <c r="AC29" s="1"/>
      <c r="AD29" s="1"/>
      <c r="AE29" s="1"/>
      <c r="AF29" s="1"/>
      <c r="AG29" s="1"/>
      <c r="AH29" s="1"/>
      <c r="AI29" s="205"/>
      <c r="AJ29" s="205"/>
      <c r="AK29" s="1"/>
      <c r="AL29"/>
      <c r="AM29"/>
      <c r="AN29"/>
      <c r="AO29" s="39"/>
      <c r="AP29" s="39"/>
    </row>
    <row r="30" spans="1:42" ht="12.75">
      <c r="A30" s="199"/>
      <c r="B30" s="308" t="s">
        <v>106</v>
      </c>
      <c r="C30" s="308"/>
      <c r="D30" s="308"/>
      <c r="E30" s="308"/>
      <c r="F30" s="308"/>
      <c r="G30" s="308"/>
      <c r="H30" s="308"/>
      <c r="I30" s="308"/>
      <c r="J30" s="308"/>
      <c r="K30" s="308">
        <v>652</v>
      </c>
      <c r="L30" s="308"/>
      <c r="M30" s="305">
        <v>652</v>
      </c>
      <c r="N30" s="305"/>
      <c r="O30" s="305" t="s">
        <v>144</v>
      </c>
      <c r="P30" s="305"/>
      <c r="Q30" s="305"/>
      <c r="R30" s="311">
        <f>T11</f>
        <v>0</v>
      </c>
      <c r="S30" s="312"/>
      <c r="T30" s="1"/>
      <c r="U30" s="1"/>
      <c r="V30" s="205"/>
      <c r="W30" s="1"/>
      <c r="X30" s="1"/>
      <c r="Y30" s="205"/>
      <c r="Z30" s="1"/>
      <c r="AA30" s="1"/>
      <c r="AB30" s="1"/>
      <c r="AC30" s="9"/>
      <c r="AD30" s="1"/>
      <c r="AE30" s="1"/>
      <c r="AF30" s="1"/>
      <c r="AG30" s="1"/>
      <c r="AH30" s="1"/>
      <c r="AI30" s="1"/>
      <c r="AJ30" s="1"/>
      <c r="AK30" s="1"/>
      <c r="AL30"/>
      <c r="AM30"/>
      <c r="AN30"/>
      <c r="AO30" s="39"/>
      <c r="AP30" s="39"/>
    </row>
    <row r="31" spans="1:42" ht="12.75">
      <c r="A31" s="199"/>
      <c r="B31" s="308" t="s">
        <v>131</v>
      </c>
      <c r="C31" s="308"/>
      <c r="D31" s="308"/>
      <c r="E31" s="308"/>
      <c r="F31" s="308"/>
      <c r="G31" s="308"/>
      <c r="H31" s="308"/>
      <c r="I31" s="308"/>
      <c r="J31" s="308"/>
      <c r="K31" s="308">
        <v>801</v>
      </c>
      <c r="L31" s="308"/>
      <c r="M31" s="305">
        <v>801</v>
      </c>
      <c r="N31" s="305"/>
      <c r="O31" s="305" t="s">
        <v>145</v>
      </c>
      <c r="P31" s="305"/>
      <c r="Q31" s="305"/>
      <c r="R31" s="311">
        <f>ROUND((R26*36.3%),2)</f>
        <v>0</v>
      </c>
      <c r="S31" s="312"/>
      <c r="U31" s="205"/>
      <c r="W31" s="205"/>
      <c r="X31" s="1"/>
      <c r="Y31" s="20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/>
      <c r="AM31"/>
      <c r="AN31"/>
      <c r="AO31" s="39"/>
      <c r="AP31" s="39"/>
    </row>
    <row r="32" spans="1:42" ht="12.75">
      <c r="A32" s="199"/>
      <c r="B32" s="308" t="s">
        <v>132</v>
      </c>
      <c r="C32" s="308"/>
      <c r="D32" s="308"/>
      <c r="E32" s="308"/>
      <c r="F32" s="308"/>
      <c r="G32" s="308"/>
      <c r="H32" s="308"/>
      <c r="I32" s="308"/>
      <c r="J32" s="308"/>
      <c r="K32" s="308">
        <v>801</v>
      </c>
      <c r="L32" s="308"/>
      <c r="M32" s="305">
        <v>801</v>
      </c>
      <c r="N32" s="305"/>
      <c r="O32" s="305" t="s">
        <v>150</v>
      </c>
      <c r="P32" s="305"/>
      <c r="Q32" s="305"/>
      <c r="R32" s="311">
        <f>ROUND((R28*8.41%),2)</f>
        <v>0</v>
      </c>
      <c r="S32" s="312"/>
      <c r="U32" s="205"/>
      <c r="W32" s="1"/>
      <c r="X32" s="1"/>
      <c r="Y32" s="20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/>
      <c r="AM32"/>
      <c r="AN32"/>
      <c r="AO32" s="39"/>
      <c r="AP32" s="39"/>
    </row>
    <row r="33" spans="1:42" ht="12.75">
      <c r="A33" s="199"/>
      <c r="B33" s="308" t="s">
        <v>153</v>
      </c>
      <c r="C33" s="308"/>
      <c r="D33" s="308"/>
      <c r="E33" s="308"/>
      <c r="F33" s="308"/>
      <c r="G33" s="308"/>
      <c r="H33" s="308"/>
      <c r="I33" s="308"/>
      <c r="J33" s="308"/>
      <c r="K33" s="308">
        <v>801</v>
      </c>
      <c r="L33" s="308"/>
      <c r="M33" s="305">
        <v>801</v>
      </c>
      <c r="N33" s="305"/>
      <c r="O33" s="305" t="s">
        <v>151</v>
      </c>
      <c r="P33" s="305"/>
      <c r="Q33" s="305"/>
      <c r="R33" s="311">
        <f>ROUND(((R29+R30)*33.2%),2)</f>
        <v>0</v>
      </c>
      <c r="S33" s="312"/>
      <c r="U33" s="205"/>
      <c r="W33" s="1"/>
      <c r="X33" s="1"/>
      <c r="Y33" s="20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/>
      <c r="AM33"/>
      <c r="AN33"/>
      <c r="AO33" s="39"/>
      <c r="AP33" s="39"/>
    </row>
    <row r="34" spans="1:42" ht="12.75">
      <c r="A34" s="199"/>
      <c r="B34" s="308" t="s">
        <v>139</v>
      </c>
      <c r="C34" s="308"/>
      <c r="D34" s="308"/>
      <c r="E34" s="308"/>
      <c r="F34" s="308"/>
      <c r="G34" s="308"/>
      <c r="H34" s="308"/>
      <c r="I34" s="308"/>
      <c r="J34" s="308"/>
      <c r="K34" s="308">
        <v>801</v>
      </c>
      <c r="L34" s="308"/>
      <c r="M34" s="305" t="s">
        <v>143</v>
      </c>
      <c r="N34" s="305"/>
      <c r="O34" s="305" t="s">
        <v>140</v>
      </c>
      <c r="P34" s="305"/>
      <c r="Q34" s="305"/>
      <c r="R34" s="314">
        <f>AA11</f>
        <v>-321.92</v>
      </c>
      <c r="S34" s="315"/>
      <c r="T34" s="1"/>
      <c r="U34" s="205"/>
      <c r="V34" s="1"/>
      <c r="W34" s="1"/>
      <c r="X34" s="1"/>
      <c r="Y34" s="20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/>
      <c r="AM34"/>
      <c r="AN34"/>
      <c r="AO34" s="39"/>
      <c r="AP34" s="39"/>
    </row>
    <row r="35" spans="1:69" ht="12.75">
      <c r="A35" s="199"/>
      <c r="B35" s="309" t="s">
        <v>142</v>
      </c>
      <c r="C35" s="309"/>
      <c r="D35" s="309"/>
      <c r="E35" s="309"/>
      <c r="F35" s="309"/>
      <c r="G35" s="309"/>
      <c r="H35" s="309"/>
      <c r="I35" s="309"/>
      <c r="J35" s="309"/>
      <c r="K35" s="309">
        <v>801</v>
      </c>
      <c r="L35" s="309"/>
      <c r="M35" s="310" t="s">
        <v>144</v>
      </c>
      <c r="N35" s="310"/>
      <c r="O35" s="310" t="s">
        <v>141</v>
      </c>
      <c r="P35" s="310"/>
      <c r="Q35" s="310"/>
      <c r="R35" s="314">
        <f>AB11</f>
        <v>0</v>
      </c>
      <c r="S35" s="315"/>
      <c r="T35" s="204"/>
      <c r="U35" s="204"/>
      <c r="V35" s="1"/>
      <c r="W35" s="204"/>
      <c r="X35" s="204"/>
      <c r="Y35" s="205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42" ht="12.75">
      <c r="A36" s="199"/>
      <c r="B36" s="308" t="s">
        <v>138</v>
      </c>
      <c r="C36" s="308"/>
      <c r="D36" s="308"/>
      <c r="E36" s="308"/>
      <c r="F36" s="308"/>
      <c r="G36" s="308"/>
      <c r="H36" s="308"/>
      <c r="I36" s="308"/>
      <c r="J36" s="308"/>
      <c r="K36" s="308">
        <v>661</v>
      </c>
      <c r="L36" s="308"/>
      <c r="M36" s="305" t="s">
        <v>143</v>
      </c>
      <c r="N36" s="305"/>
      <c r="O36" s="305" t="s">
        <v>149</v>
      </c>
      <c r="P36" s="305"/>
      <c r="Q36" s="305"/>
      <c r="R36" s="311">
        <f>AC11</f>
        <v>0</v>
      </c>
      <c r="S36" s="312"/>
      <c r="T36" s="1"/>
      <c r="U36" s="205"/>
      <c r="V36" s="1"/>
      <c r="W36" s="1"/>
      <c r="X36" s="1"/>
      <c r="Y36" s="20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/>
      <c r="AM36"/>
      <c r="AN36"/>
      <c r="AO36" s="220"/>
      <c r="AP36" s="220"/>
    </row>
    <row r="37" spans="1:42" ht="12.75">
      <c r="A37" s="199"/>
      <c r="B37" s="308" t="s">
        <v>137</v>
      </c>
      <c r="C37" s="308"/>
      <c r="D37" s="308"/>
      <c r="E37" s="308"/>
      <c r="F37" s="308"/>
      <c r="G37" s="308"/>
      <c r="H37" s="308"/>
      <c r="I37" s="308"/>
      <c r="J37" s="308"/>
      <c r="K37" s="308">
        <v>661</v>
      </c>
      <c r="L37" s="308"/>
      <c r="M37" s="305" t="s">
        <v>143</v>
      </c>
      <c r="N37" s="305"/>
      <c r="O37" s="305" t="s">
        <v>148</v>
      </c>
      <c r="P37" s="305"/>
      <c r="Q37" s="305"/>
      <c r="R37" s="311">
        <f>AD11</f>
        <v>0</v>
      </c>
      <c r="S37" s="312"/>
      <c r="T37" s="205"/>
      <c r="U37" s="1"/>
      <c r="V37" s="20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/>
      <c r="AM37"/>
      <c r="AN37"/>
      <c r="AO37" s="220"/>
      <c r="AP37" s="220"/>
    </row>
    <row r="38" spans="1:42" ht="12.75">
      <c r="A38" s="199"/>
      <c r="B38" s="308" t="s">
        <v>136</v>
      </c>
      <c r="C38" s="308"/>
      <c r="D38" s="308"/>
      <c r="E38" s="308"/>
      <c r="F38" s="308"/>
      <c r="G38" s="308"/>
      <c r="H38" s="308"/>
      <c r="I38" s="308"/>
      <c r="J38" s="308"/>
      <c r="K38" s="308">
        <v>661</v>
      </c>
      <c r="L38" s="308"/>
      <c r="M38" s="305" t="s">
        <v>144</v>
      </c>
      <c r="N38" s="305"/>
      <c r="O38" s="305" t="s">
        <v>147</v>
      </c>
      <c r="P38" s="305"/>
      <c r="Q38" s="305"/>
      <c r="R38" s="311">
        <f>AE11</f>
        <v>0</v>
      </c>
      <c r="S38" s="312"/>
      <c r="T38" s="1"/>
      <c r="U38" s="1"/>
      <c r="V38" s="20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/>
      <c r="AM38"/>
      <c r="AN38"/>
      <c r="AO38" s="220"/>
      <c r="AP38" s="220"/>
    </row>
    <row r="39" spans="1:42" ht="12.75">
      <c r="A39" s="199"/>
      <c r="B39" s="308" t="s">
        <v>135</v>
      </c>
      <c r="C39" s="308"/>
      <c r="D39" s="308"/>
      <c r="E39" s="308"/>
      <c r="F39" s="308"/>
      <c r="G39" s="308"/>
      <c r="H39" s="308"/>
      <c r="I39" s="308"/>
      <c r="J39" s="308"/>
      <c r="K39" s="308">
        <v>661</v>
      </c>
      <c r="L39" s="308"/>
      <c r="M39" s="305" t="s">
        <v>143</v>
      </c>
      <c r="N39" s="305"/>
      <c r="O39" s="305" t="s">
        <v>146</v>
      </c>
      <c r="P39" s="305"/>
      <c r="Q39" s="305"/>
      <c r="R39" s="311">
        <f>AF11</f>
        <v>0</v>
      </c>
      <c r="S39" s="312"/>
      <c r="T39" s="205"/>
      <c r="U39" s="1"/>
      <c r="V39" s="20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/>
      <c r="AM39"/>
      <c r="AN39"/>
      <c r="AO39" s="220"/>
      <c r="AP39" s="220"/>
    </row>
    <row r="40" spans="1:42" ht="12.75">
      <c r="A40" s="199"/>
      <c r="B40" s="308" t="s">
        <v>107</v>
      </c>
      <c r="C40" s="308"/>
      <c r="D40" s="308"/>
      <c r="E40" s="308"/>
      <c r="F40" s="308"/>
      <c r="G40" s="308"/>
      <c r="H40" s="308"/>
      <c r="I40" s="308"/>
      <c r="J40" s="308"/>
      <c r="K40" s="308">
        <v>661</v>
      </c>
      <c r="L40" s="308"/>
      <c r="M40" s="305" t="s">
        <v>143</v>
      </c>
      <c r="N40" s="305"/>
      <c r="O40" s="305">
        <v>666</v>
      </c>
      <c r="P40" s="305"/>
      <c r="Q40" s="305"/>
      <c r="R40" s="311">
        <f>AH11</f>
        <v>0</v>
      </c>
      <c r="S40" s="312"/>
      <c r="T40" s="1"/>
      <c r="U40" s="1"/>
      <c r="V40" s="205"/>
      <c r="W40" s="1"/>
      <c r="X40" s="1"/>
      <c r="Y40" s="1"/>
      <c r="Z40" s="1"/>
      <c r="AA40" s="1"/>
      <c r="AB40" s="1"/>
      <c r="AC40" s="205"/>
      <c r="AD40" s="1"/>
      <c r="AE40" s="1"/>
      <c r="AF40" s="1"/>
      <c r="AG40" s="1"/>
      <c r="AH40" s="1"/>
      <c r="AI40" s="1"/>
      <c r="AJ40" s="1"/>
      <c r="AK40" s="1"/>
      <c r="AL40"/>
      <c r="AM40"/>
      <c r="AN40"/>
      <c r="AO40" s="220"/>
      <c r="AP40" s="220"/>
    </row>
    <row r="41" spans="1:42" ht="12.75">
      <c r="A41" s="167"/>
      <c r="B41" s="165"/>
      <c r="C41" s="165"/>
      <c r="D41" s="165"/>
      <c r="E41" s="165"/>
      <c r="F41" s="166"/>
      <c r="G41" s="166"/>
      <c r="H41" s="166"/>
      <c r="I41" s="166"/>
      <c r="K41" s="166"/>
      <c r="L41" s="165" t="s">
        <v>108</v>
      </c>
      <c r="M41" s="170"/>
      <c r="N41" s="166"/>
      <c r="O41" s="166"/>
      <c r="P41" s="166"/>
      <c r="Q41" s="166"/>
      <c r="R41" s="321">
        <f>SUM(R26:R40)</f>
        <v>-321.92</v>
      </c>
      <c r="S41" s="31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/>
      <c r="AM41"/>
      <c r="AN41"/>
      <c r="AO41" s="220"/>
      <c r="AP41" s="220"/>
    </row>
    <row r="42" spans="1:42" ht="12.75">
      <c r="A42" s="165" t="s">
        <v>109</v>
      </c>
      <c r="B42" s="166"/>
      <c r="C42" s="165"/>
      <c r="D42" s="319" t="s">
        <v>110</v>
      </c>
      <c r="E42" s="319"/>
      <c r="F42" s="319"/>
      <c r="G42" s="167"/>
      <c r="I42" s="307"/>
      <c r="J42" s="307"/>
      <c r="K42" s="307"/>
      <c r="L42" s="307"/>
      <c r="P42" s="166"/>
      <c r="Q42" s="166"/>
      <c r="R42" s="166"/>
      <c r="Y42"/>
      <c r="AL42"/>
      <c r="AM42"/>
      <c r="AN42"/>
      <c r="AO42" s="220"/>
      <c r="AP42" s="220"/>
    </row>
    <row r="43" spans="1:42" ht="12.75">
      <c r="A43" s="167"/>
      <c r="B43" s="165"/>
      <c r="C43" s="165"/>
      <c r="D43" s="320" t="s">
        <v>111</v>
      </c>
      <c r="E43" s="320"/>
      <c r="F43" s="320"/>
      <c r="G43" s="167"/>
      <c r="H43" s="168" t="s">
        <v>112</v>
      </c>
      <c r="I43" s="316" t="s">
        <v>113</v>
      </c>
      <c r="J43" s="316"/>
      <c r="K43" s="316"/>
      <c r="L43" s="316"/>
      <c r="P43" s="166"/>
      <c r="Q43" s="166"/>
      <c r="R43" s="166"/>
      <c r="Y43"/>
      <c r="AL43"/>
      <c r="AM43"/>
      <c r="AN43"/>
      <c r="AO43" s="220"/>
      <c r="AP43" s="220"/>
    </row>
    <row r="44" spans="1:42" ht="12.75">
      <c r="A44" s="169"/>
      <c r="B44" s="169"/>
      <c r="C44" s="165"/>
      <c r="D44" s="165"/>
      <c r="E44" s="166"/>
      <c r="F44" s="165"/>
      <c r="G44" s="165"/>
      <c r="H44" s="165"/>
      <c r="I44" s="165"/>
      <c r="J44" s="166"/>
      <c r="K44" s="166"/>
      <c r="L44" s="166"/>
      <c r="M44" s="166"/>
      <c r="N44" s="166"/>
      <c r="O44" s="166"/>
      <c r="P44" s="166"/>
      <c r="Q44" s="166"/>
      <c r="R44" s="166"/>
      <c r="Y44"/>
      <c r="AL44"/>
      <c r="AM44"/>
      <c r="AN44"/>
      <c r="AO44" s="220"/>
      <c r="AP44" s="220"/>
    </row>
    <row r="45" spans="1:42" ht="12.75">
      <c r="A45" s="169" t="s">
        <v>114</v>
      </c>
      <c r="B45" s="169"/>
      <c r="C45" s="166"/>
      <c r="D45" s="166"/>
      <c r="E45" s="166"/>
      <c r="F45" s="165"/>
      <c r="G45" s="165"/>
      <c r="H45" s="165"/>
      <c r="I45" s="307"/>
      <c r="J45" s="307"/>
      <c r="K45" s="307"/>
      <c r="L45" s="307"/>
      <c r="O45" s="166"/>
      <c r="P45" s="166"/>
      <c r="Q45" s="169" t="s">
        <v>115</v>
      </c>
      <c r="S45" s="166"/>
      <c r="T45" s="166"/>
      <c r="Y45"/>
      <c r="AL45"/>
      <c r="AM45"/>
      <c r="AN45"/>
      <c r="AO45" s="220"/>
      <c r="AP45" s="220"/>
    </row>
    <row r="46" spans="1:42" ht="12.75">
      <c r="A46" s="167"/>
      <c r="B46" s="169"/>
      <c r="C46" s="169"/>
      <c r="D46" s="30"/>
      <c r="E46" s="166"/>
      <c r="F46" s="168" t="s">
        <v>112</v>
      </c>
      <c r="G46" s="167"/>
      <c r="H46" s="167"/>
      <c r="I46" s="316" t="s">
        <v>113</v>
      </c>
      <c r="J46" s="316"/>
      <c r="K46" s="316"/>
      <c r="L46" s="316"/>
      <c r="M46" s="30"/>
      <c r="N46" s="30"/>
      <c r="O46" s="30"/>
      <c r="P46" s="166"/>
      <c r="Q46" s="166"/>
      <c r="R46" s="166"/>
      <c r="S46" s="166"/>
      <c r="T46" s="166"/>
      <c r="Y46"/>
      <c r="AL46"/>
      <c r="AM46"/>
      <c r="AN46"/>
      <c r="AO46" s="220"/>
      <c r="AP46" s="220"/>
    </row>
    <row r="47" spans="1:42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6"/>
      <c r="O47" s="166"/>
      <c r="P47" s="166"/>
      <c r="Q47" s="166"/>
      <c r="R47" s="166"/>
      <c r="Y47"/>
      <c r="AL47"/>
      <c r="AM47"/>
      <c r="AN47"/>
      <c r="AO47" s="220"/>
      <c r="AP47" s="220"/>
    </row>
  </sheetData>
  <sheetProtection/>
  <mergeCells count="115">
    <mergeCell ref="B23:L24"/>
    <mergeCell ref="R23:S24"/>
    <mergeCell ref="V29:Y29"/>
    <mergeCell ref="M24:N24"/>
    <mergeCell ref="O24:Q24"/>
    <mergeCell ref="B25:L25"/>
    <mergeCell ref="M25:N25"/>
    <mergeCell ref="R25:S25"/>
    <mergeCell ref="AM4:AN4"/>
    <mergeCell ref="AA4:AB4"/>
    <mergeCell ref="AC4:AG4"/>
    <mergeCell ref="AJ4:AK4"/>
    <mergeCell ref="AL4:AL5"/>
    <mergeCell ref="AH4:AH5"/>
    <mergeCell ref="AI4:AI5"/>
    <mergeCell ref="Z4:Z5"/>
    <mergeCell ref="V22:Y22"/>
    <mergeCell ref="A3:N3"/>
    <mergeCell ref="F4:G4"/>
    <mergeCell ref="L4:L5"/>
    <mergeCell ref="M4:O4"/>
    <mergeCell ref="I4:I5"/>
    <mergeCell ref="J4:J5"/>
    <mergeCell ref="K4:K5"/>
    <mergeCell ref="A4:A5"/>
    <mergeCell ref="B4:B5"/>
    <mergeCell ref="C4:C5"/>
    <mergeCell ref="X4:X5"/>
    <mergeCell ref="Y4:Y5"/>
    <mergeCell ref="D4:D5"/>
    <mergeCell ref="E4:E5"/>
    <mergeCell ref="H4:H5"/>
    <mergeCell ref="U4:V4"/>
    <mergeCell ref="P4:P5"/>
    <mergeCell ref="R4:R5"/>
    <mergeCell ref="Q4:Q5"/>
    <mergeCell ref="S4:T4"/>
    <mergeCell ref="A16:F16"/>
    <mergeCell ref="I16:O16"/>
    <mergeCell ref="A17:F17"/>
    <mergeCell ref="L17:O17"/>
    <mergeCell ref="W4:W5"/>
    <mergeCell ref="B26:L26"/>
    <mergeCell ref="M26:N26"/>
    <mergeCell ref="O26:Q26"/>
    <mergeCell ref="R26:S26"/>
    <mergeCell ref="I18:O18"/>
    <mergeCell ref="L19:O19"/>
    <mergeCell ref="N21:O21"/>
    <mergeCell ref="M23:N23"/>
    <mergeCell ref="O23:Q23"/>
    <mergeCell ref="O25:Q25"/>
    <mergeCell ref="B28:L28"/>
    <mergeCell ref="M28:N28"/>
    <mergeCell ref="O28:Q28"/>
    <mergeCell ref="R28:S28"/>
    <mergeCell ref="B27:L27"/>
    <mergeCell ref="M27:N27"/>
    <mergeCell ref="O27:Q27"/>
    <mergeCell ref="R27:S27"/>
    <mergeCell ref="B30:L30"/>
    <mergeCell ref="M30:N30"/>
    <mergeCell ref="O30:Q30"/>
    <mergeCell ref="R30:S30"/>
    <mergeCell ref="B29:L29"/>
    <mergeCell ref="M29:N29"/>
    <mergeCell ref="O29:Q29"/>
    <mergeCell ref="R29:S29"/>
    <mergeCell ref="B32:L32"/>
    <mergeCell ref="M32:N32"/>
    <mergeCell ref="O32:Q32"/>
    <mergeCell ref="R32:S32"/>
    <mergeCell ref="B31:L31"/>
    <mergeCell ref="M31:N31"/>
    <mergeCell ref="O31:Q31"/>
    <mergeCell ref="R31:S31"/>
    <mergeCell ref="B34:L34"/>
    <mergeCell ref="M34:N34"/>
    <mergeCell ref="O34:Q34"/>
    <mergeCell ref="R34:S34"/>
    <mergeCell ref="B33:L33"/>
    <mergeCell ref="M33:N33"/>
    <mergeCell ref="O33:Q33"/>
    <mergeCell ref="R33:S33"/>
    <mergeCell ref="B36:L36"/>
    <mergeCell ref="M36:N36"/>
    <mergeCell ref="O36:Q36"/>
    <mergeCell ref="R36:S36"/>
    <mergeCell ref="B35:L35"/>
    <mergeCell ref="M35:N35"/>
    <mergeCell ref="O35:Q35"/>
    <mergeCell ref="R35:S35"/>
    <mergeCell ref="O38:Q38"/>
    <mergeCell ref="R38:S38"/>
    <mergeCell ref="B37:L37"/>
    <mergeCell ref="M37:N37"/>
    <mergeCell ref="O37:Q37"/>
    <mergeCell ref="R37:S37"/>
    <mergeCell ref="I46:L46"/>
    <mergeCell ref="D43:F43"/>
    <mergeCell ref="I45:L45"/>
    <mergeCell ref="I43:L43"/>
    <mergeCell ref="B38:L38"/>
    <mergeCell ref="M38:N38"/>
    <mergeCell ref="I42:L42"/>
    <mergeCell ref="D42:F42"/>
    <mergeCell ref="R41:S41"/>
    <mergeCell ref="R40:S40"/>
    <mergeCell ref="B39:L39"/>
    <mergeCell ref="M39:N39"/>
    <mergeCell ref="O39:Q39"/>
    <mergeCell ref="R39:S39"/>
    <mergeCell ref="B40:L40"/>
    <mergeCell ref="M40:N40"/>
    <mergeCell ref="O40:Q40"/>
  </mergeCells>
  <printOptions horizontalCentered="1" verticalCentered="1"/>
  <pageMargins left="0.2362204724409449" right="0.15748031496062992" top="0.2362204724409449" bottom="0.1968503937007874" header="0.1968503937007874" footer="0.1968503937007874"/>
  <pageSetup horizontalDpi="600" verticalDpi="600" orientation="landscape" paperSize="9" scale="6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ЯЯЯ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Зарплата</dc:title>
  <dc:subject>зарплата</dc:subject>
  <dc:creator>Лен </dc:creator>
  <cp:keywords/>
  <dc:description/>
  <cp:lastModifiedBy>Admin</cp:lastModifiedBy>
  <cp:lastPrinted>2012-03-16T18:51:18Z</cp:lastPrinted>
  <dcterms:created xsi:type="dcterms:W3CDTF">1999-03-25T08:07:43Z</dcterms:created>
  <dcterms:modified xsi:type="dcterms:W3CDTF">2012-03-16T19:16:20Z</dcterms:modified>
  <cp:category/>
  <cp:version/>
  <cp:contentType/>
  <cp:contentStatus/>
</cp:coreProperties>
</file>