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20" activeTab="0"/>
  </bookViews>
  <sheets>
    <sheet name="2013" sheetId="1" r:id="rId1"/>
    <sheet name="2014 без диференсации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<sst xmlns="http://schemas.openxmlformats.org/spreadsheetml/2006/main" count="31" uniqueCount="22">
  <si>
    <t>Тарифні розряди (постанова КМУ від 22.08.2005 № 790)</t>
  </si>
  <si>
    <r>
      <t>Тарифні коефіцієнти  (</t>
    </r>
    <r>
      <rPr>
        <sz val="10"/>
        <rFont val="Arial"/>
        <family val="2"/>
      </rPr>
      <t>III</t>
    </r>
    <r>
      <rPr>
        <sz val="10"/>
        <rFont val="Arial Cyr"/>
        <family val="0"/>
      </rPr>
      <t xml:space="preserve"> етап ЄТС)  </t>
    </r>
  </si>
  <si>
    <t>III етап ЄТС</t>
  </si>
  <si>
    <t>доплаты</t>
  </si>
  <si>
    <t>01.01.13 оклады</t>
  </si>
  <si>
    <t>01.12.13 оклады</t>
  </si>
  <si>
    <t>фонд оклад за 2013 год</t>
  </si>
  <si>
    <t>Посадовий оклад (при запровадженні мінімальної заробітної плати) (грн.)  на 2013 рік</t>
  </si>
  <si>
    <t>% роста к 2012г.</t>
  </si>
  <si>
    <t xml:space="preserve">среднегодовой оклад </t>
  </si>
  <si>
    <t>1.01.13(1147 грн.)</t>
  </si>
  <si>
    <t>1.12.13 (1218 грн.)</t>
  </si>
  <si>
    <t>01.01.14 оклады</t>
  </si>
  <si>
    <t>01.07.14 оклады</t>
  </si>
  <si>
    <t>1.01.14 (1218 грн.)</t>
  </si>
  <si>
    <t>% роста к 2013г.</t>
  </si>
  <si>
    <t>фонд оклад за 2014 год</t>
  </si>
  <si>
    <t>Посадовий оклад (при запровадженні мінімальної заробітної плати) (грн.)  на 2014 рік</t>
  </si>
  <si>
    <t>01.10.14 оклады</t>
  </si>
  <si>
    <t>1.10.14 (1301 грн.)</t>
  </si>
  <si>
    <t>1.07.14 (1250 грн.)</t>
  </si>
  <si>
    <t xml:space="preserve">Тарифні коефіцієнти  (III етап ЄТС)  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</si>
</sst>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Border="1" applyAlignment="1">
      <alignment/>
    </xf>
    <xf numFmtId="3" fontId="1" fillId="2" borderId="2" xfId="0" applyNumberFormat="1" applyFill="1" applyBorder="1" applyAlignment="1">
      <alignment/>
    </xf>
    <xf numFmtId="3" fontId="1" fillId="0" borderId="2" xfId="0" applyNumberFormat="1" applyBorder="1" applyAlignment="1">
      <alignment/>
    </xf>
    <xf numFmtId="0" fontId="1" fillId="0" borderId="2" xfId="0" applyBorder="1" applyAlignment="1">
      <alignment horizontal="center" vertical="center"/>
    </xf>
    <xf numFmtId="4" fontId="1" fillId="0" borderId="2" xfId="0" applyNumberFormat="1" applyBorder="1" applyAlignment="1">
      <alignment/>
    </xf>
    <xf numFmtId="4" fontId="1" fillId="2" borderId="2" xfId="0" applyNumberFormat="1" applyFill="1" applyBorder="1" applyAlignment="1">
      <alignment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Border="1" applyAlignment="1">
      <alignment horizontal="center" vertical="center" wrapText="1"/>
    </xf>
    <xf numFmtId="0" fontId="1" fillId="0" borderId="0" xfId="0" applyAlignment="1">
      <alignment/>
    </xf>
    <xf numFmtId="0" fontId="1" fillId="0" borderId="2" xfId="0" applyBorder="1" applyAlignment="1">
      <alignment/>
    </xf>
    <xf numFmtId="0" fontId="1" fillId="0" borderId="1" xfId="0" applyBorder="1" applyAlignment="1">
      <alignment/>
    </xf>
    <xf numFmtId="0" fontId="1" fillId="0" borderId="3" xfId="0" applyBorder="1" applyAlignment="1">
      <alignment horizontal="center" vertical="center" wrapText="1"/>
    </xf>
    <xf numFmtId="0" fontId="1" fillId="0" borderId="4" xfId="0" applyBorder="1" applyAlignment="1">
      <alignment horizontal="center" vertical="center" wrapText="1"/>
    </xf>
    <xf numFmtId="0" fontId="1" fillId="0" borderId="1" xfId="0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0" xfId="0" applyNumberFormat="1" applyBorder="1" applyAlignment="1">
      <alignment horizontal="center" vertical="center" wrapText="1"/>
    </xf>
    <xf numFmtId="4" fontId="1" fillId="0" borderId="5" xfId="0" applyNumberForma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3" fontId="2" fillId="2" borderId="12" xfId="0" applyNumberFormat="1" applyFont="1" applyFill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2" borderId="16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4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44;&#1046;&#1045;&#1058;&#1053;&#1067;&#1049;\&#1064;&#1058;&#1040;&#1058;&#1053;&#1054;&#1045;\2012\&#1086;&#1082;&#1083;&#1072;&#1076;&#1099;-&#1088;&#1072;&#1079;&#1088;&#1103;&#1076;&#1099;%202012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V5">
            <v>1098.0833333333333</v>
          </cell>
        </row>
        <row r="6">
          <cell r="V6">
            <v>1103.0833333333333</v>
          </cell>
        </row>
        <row r="7">
          <cell r="V7">
            <v>1113.0833333333333</v>
          </cell>
        </row>
        <row r="8">
          <cell r="V8">
            <v>1123.0833333333333</v>
          </cell>
        </row>
        <row r="9">
          <cell r="V9">
            <v>1133.0833333333333</v>
          </cell>
        </row>
        <row r="10">
          <cell r="V10">
            <v>1159.5833333333333</v>
          </cell>
        </row>
        <row r="11">
          <cell r="V11">
            <v>1231.5</v>
          </cell>
        </row>
        <row r="12">
          <cell r="V12">
            <v>1311.5833333333333</v>
          </cell>
        </row>
        <row r="13">
          <cell r="V13">
            <v>1383.5</v>
          </cell>
        </row>
        <row r="14">
          <cell r="V14">
            <v>1455.6666666666667</v>
          </cell>
        </row>
        <row r="15">
          <cell r="V15">
            <v>1575.5</v>
          </cell>
        </row>
        <row r="16">
          <cell r="V16">
            <v>1695.5</v>
          </cell>
        </row>
        <row r="17">
          <cell r="V17">
            <v>1815.5</v>
          </cell>
        </row>
        <row r="18">
          <cell r="V18">
            <v>1935.4166666666667</v>
          </cell>
        </row>
        <row r="19">
          <cell r="V19">
            <v>2063.3333333333335</v>
          </cell>
        </row>
        <row r="20">
          <cell r="V20">
            <v>2231.4166666666665</v>
          </cell>
        </row>
        <row r="21">
          <cell r="V21">
            <v>2399.25</v>
          </cell>
        </row>
        <row r="22">
          <cell r="V22">
            <v>2567.0833333333335</v>
          </cell>
        </row>
        <row r="23">
          <cell r="V23">
            <v>2735.1666666666665</v>
          </cell>
        </row>
        <row r="24">
          <cell r="V24">
            <v>2911.0833333333335</v>
          </cell>
        </row>
        <row r="25">
          <cell r="V25">
            <v>3079.1666666666665</v>
          </cell>
        </row>
        <row r="26">
          <cell r="V26">
            <v>3246.8333333333335</v>
          </cell>
        </row>
        <row r="27">
          <cell r="V27">
            <v>3415</v>
          </cell>
        </row>
        <row r="28">
          <cell r="V28">
            <v>3486.9166666666665</v>
          </cell>
        </row>
        <row r="29">
          <cell r="V29">
            <v>3606.9166666666665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N7" sqref="N7"/>
    </sheetView>
  </sheetViews>
  <sheetFormatPr defaultColWidth="9.00390625" defaultRowHeight="12.75"/>
  <cols>
    <col min="1" max="1" width="6.00390625" style="13" customWidth="1"/>
    <col min="2" max="2" width="6.125" style="13" customWidth="1"/>
    <col min="3" max="3" width="9.25390625" style="13" customWidth="1"/>
    <col min="4" max="4" width="7.75390625" style="13" customWidth="1"/>
    <col min="5" max="5" width="9.875" style="13" customWidth="1"/>
    <col min="6" max="6" width="9.75390625" style="13" customWidth="1"/>
    <col min="7" max="7" width="7.00390625" style="13" customWidth="1"/>
    <col min="8" max="8" width="9.25390625" style="13" bestFit="1" customWidth="1"/>
    <col min="9" max="9" width="8.25390625" style="13" customWidth="1"/>
    <col min="10" max="10" width="8.375" style="13" customWidth="1"/>
    <col min="11" max="11" width="8.125" style="13" customWidth="1"/>
    <col min="12" max="12" width="9.875" style="13" customWidth="1"/>
    <col min="13" max="16384" width="9.125" style="13" customWidth="1"/>
  </cols>
  <sheetData>
    <row r="1" spans="1:11" ht="12.75" customHeight="1">
      <c r="A1" s="16" t="s">
        <v>0</v>
      </c>
      <c r="B1" s="16" t="s">
        <v>1</v>
      </c>
      <c r="C1" s="19" t="s">
        <v>7</v>
      </c>
      <c r="D1" s="20"/>
      <c r="E1" s="20"/>
      <c r="F1" s="20"/>
      <c r="G1" s="20"/>
      <c r="H1" s="20"/>
      <c r="I1" s="20"/>
      <c r="K1" s="16" t="s">
        <v>0</v>
      </c>
    </row>
    <row r="2" spans="1:11" ht="12.75">
      <c r="A2" s="17"/>
      <c r="B2" s="17"/>
      <c r="C2" s="21"/>
      <c r="D2" s="20"/>
      <c r="E2" s="20"/>
      <c r="F2" s="20"/>
      <c r="G2" s="20"/>
      <c r="H2" s="20"/>
      <c r="I2" s="20"/>
      <c r="K2" s="17"/>
    </row>
    <row r="3" spans="1:11" ht="12.75" customHeight="1">
      <c r="A3" s="17"/>
      <c r="B3" s="17"/>
      <c r="C3" s="22" t="s">
        <v>2</v>
      </c>
      <c r="D3" s="23"/>
      <c r="E3" s="23"/>
      <c r="F3" s="23"/>
      <c r="G3" s="23"/>
      <c r="H3" s="23"/>
      <c r="I3" s="23"/>
      <c r="K3" s="17"/>
    </row>
    <row r="4" spans="1:12" ht="77.25" customHeight="1">
      <c r="A4" s="18"/>
      <c r="B4" s="18"/>
      <c r="C4" s="2" t="s">
        <v>10</v>
      </c>
      <c r="D4" s="3" t="s">
        <v>3</v>
      </c>
      <c r="E4" s="4" t="s">
        <v>4</v>
      </c>
      <c r="F4" s="2" t="s">
        <v>11</v>
      </c>
      <c r="G4" s="3" t="s">
        <v>3</v>
      </c>
      <c r="H4" s="4" t="s">
        <v>5</v>
      </c>
      <c r="I4" s="11" t="s">
        <v>6</v>
      </c>
      <c r="J4" s="11" t="s">
        <v>9</v>
      </c>
      <c r="K4" s="18"/>
      <c r="L4" s="11" t="s">
        <v>8</v>
      </c>
    </row>
    <row r="5" spans="1:12" ht="12.75">
      <c r="A5" s="1">
        <v>1</v>
      </c>
      <c r="B5" s="1">
        <v>1</v>
      </c>
      <c r="C5" s="5">
        <v>852</v>
      </c>
      <c r="D5" s="5">
        <f>1147-C5</f>
        <v>295</v>
      </c>
      <c r="E5" s="6">
        <f>C5+D5</f>
        <v>1147</v>
      </c>
      <c r="F5" s="7">
        <v>852</v>
      </c>
      <c r="G5" s="5">
        <f>1218-F5</f>
        <v>366</v>
      </c>
      <c r="H5" s="6">
        <f>F5+G5</f>
        <v>1218</v>
      </c>
      <c r="I5" s="14">
        <f>(E5*11+H5)</f>
        <v>13835</v>
      </c>
      <c r="J5" s="15">
        <f>ROUND(I5/12,2)</f>
        <v>1152.92</v>
      </c>
      <c r="K5" s="12">
        <v>1</v>
      </c>
      <c r="L5" s="14">
        <f>ROUND(J5/'[1]Лист1'!$V$5*100-100,2)</f>
        <v>4.99</v>
      </c>
    </row>
    <row r="6" spans="1:12" ht="12.75" customHeight="1">
      <c r="A6" s="8">
        <v>2</v>
      </c>
      <c r="B6" s="8">
        <v>1.09</v>
      </c>
      <c r="C6" s="5">
        <f aca="true" t="shared" si="0" ref="C6:C29">ROUND(852*B6,0)</f>
        <v>929</v>
      </c>
      <c r="D6" s="5">
        <f>E5-C6+5</f>
        <v>223</v>
      </c>
      <c r="E6" s="6">
        <f aca="true" t="shared" si="1" ref="E6:E29">C6+D6</f>
        <v>1152</v>
      </c>
      <c r="F6" s="7">
        <f aca="true" t="shared" si="2" ref="F6:F29">ROUND(852*B6,0)</f>
        <v>929</v>
      </c>
      <c r="G6" s="5">
        <f>H5-F6+5</f>
        <v>294</v>
      </c>
      <c r="H6" s="6">
        <f aca="true" t="shared" si="3" ref="H6:H29">F6+G6</f>
        <v>1223</v>
      </c>
      <c r="I6" s="14">
        <f aca="true" t="shared" si="4" ref="I6:I29">(E6*11+H6)</f>
        <v>13895</v>
      </c>
      <c r="J6" s="15">
        <f aca="true" t="shared" si="5" ref="J6:J29">ROUND(I6/12,2)</f>
        <v>1157.92</v>
      </c>
      <c r="K6" s="8">
        <v>2</v>
      </c>
      <c r="L6" s="14">
        <f>ROUND(J6/'[1]Лист1'!$V$6*100-100,2)</f>
        <v>4.97</v>
      </c>
    </row>
    <row r="7" spans="1:12" ht="12.75">
      <c r="A7" s="8">
        <v>3</v>
      </c>
      <c r="B7" s="8">
        <v>1.18</v>
      </c>
      <c r="C7" s="5">
        <f t="shared" si="0"/>
        <v>1005</v>
      </c>
      <c r="D7" s="5">
        <f>E6-C7+10</f>
        <v>157</v>
      </c>
      <c r="E7" s="6">
        <f t="shared" si="1"/>
        <v>1162</v>
      </c>
      <c r="F7" s="7">
        <f t="shared" si="2"/>
        <v>1005</v>
      </c>
      <c r="G7" s="5">
        <f>H6-F7+10</f>
        <v>228</v>
      </c>
      <c r="H7" s="6">
        <f t="shared" si="3"/>
        <v>1233</v>
      </c>
      <c r="I7" s="14">
        <f t="shared" si="4"/>
        <v>14015</v>
      </c>
      <c r="J7" s="15">
        <f t="shared" si="5"/>
        <v>1167.92</v>
      </c>
      <c r="K7" s="8">
        <v>3</v>
      </c>
      <c r="L7" s="14">
        <f>ROUND(J7/'[1]Лист1'!$V$7*100-100,2)</f>
        <v>4.93</v>
      </c>
    </row>
    <row r="8" spans="1:12" ht="12.75">
      <c r="A8" s="8">
        <v>4</v>
      </c>
      <c r="B8" s="8">
        <v>1.27</v>
      </c>
      <c r="C8" s="5">
        <f t="shared" si="0"/>
        <v>1082</v>
      </c>
      <c r="D8" s="5">
        <f>E7-C8+10</f>
        <v>90</v>
      </c>
      <c r="E8" s="6">
        <f t="shared" si="1"/>
        <v>1172</v>
      </c>
      <c r="F8" s="7">
        <f t="shared" si="2"/>
        <v>1082</v>
      </c>
      <c r="G8" s="5">
        <f>H7-F8+10</f>
        <v>161</v>
      </c>
      <c r="H8" s="6">
        <f t="shared" si="3"/>
        <v>1243</v>
      </c>
      <c r="I8" s="14">
        <f t="shared" si="4"/>
        <v>14135</v>
      </c>
      <c r="J8" s="15">
        <f t="shared" si="5"/>
        <v>1177.92</v>
      </c>
      <c r="K8" s="8">
        <v>4</v>
      </c>
      <c r="L8" s="14">
        <f>ROUND(J8/'[1]Лист1'!$V$8*100-100,2)</f>
        <v>4.88</v>
      </c>
    </row>
    <row r="9" spans="1:12" ht="12.75">
      <c r="A9" s="8">
        <v>5</v>
      </c>
      <c r="B9" s="8">
        <v>1.36</v>
      </c>
      <c r="C9" s="5">
        <f t="shared" si="0"/>
        <v>1159</v>
      </c>
      <c r="D9" s="5">
        <f>E8-C9+10</f>
        <v>23</v>
      </c>
      <c r="E9" s="6">
        <f t="shared" si="1"/>
        <v>1182</v>
      </c>
      <c r="F9" s="7">
        <f t="shared" si="2"/>
        <v>1159</v>
      </c>
      <c r="G9" s="5"/>
      <c r="H9" s="6">
        <f t="shared" si="3"/>
        <v>1159</v>
      </c>
      <c r="I9" s="14">
        <f t="shared" si="4"/>
        <v>14161</v>
      </c>
      <c r="J9" s="15">
        <f t="shared" si="5"/>
        <v>1180.08</v>
      </c>
      <c r="K9" s="8">
        <v>5</v>
      </c>
      <c r="L9" s="14">
        <f>ROUND(J9/'[1]Лист1'!$V$9*100-100,2)</f>
        <v>4.15</v>
      </c>
    </row>
    <row r="10" spans="1:12" ht="12.75">
      <c r="A10" s="8">
        <v>6</v>
      </c>
      <c r="B10" s="8">
        <v>1.45</v>
      </c>
      <c r="C10" s="5">
        <f t="shared" si="0"/>
        <v>1235</v>
      </c>
      <c r="D10" s="5"/>
      <c r="E10" s="6">
        <f t="shared" si="1"/>
        <v>1235</v>
      </c>
      <c r="F10" s="7">
        <f t="shared" si="2"/>
        <v>1235</v>
      </c>
      <c r="G10" s="5"/>
      <c r="H10" s="6">
        <f t="shared" si="3"/>
        <v>1235</v>
      </c>
      <c r="I10" s="14">
        <f t="shared" si="4"/>
        <v>14820</v>
      </c>
      <c r="J10" s="15">
        <f t="shared" si="5"/>
        <v>1235</v>
      </c>
      <c r="K10" s="8">
        <v>6</v>
      </c>
      <c r="L10" s="14">
        <f>ROUND(J10/'[1]Лист1'!$V$10*100-100,2)</f>
        <v>6.5</v>
      </c>
    </row>
    <row r="11" spans="1:12" ht="12.75">
      <c r="A11" s="8">
        <v>7</v>
      </c>
      <c r="B11" s="8">
        <v>1.54</v>
      </c>
      <c r="C11" s="5">
        <f t="shared" si="0"/>
        <v>1312</v>
      </c>
      <c r="D11" s="5"/>
      <c r="E11" s="6">
        <f t="shared" si="1"/>
        <v>1312</v>
      </c>
      <c r="F11" s="7">
        <f t="shared" si="2"/>
        <v>1312</v>
      </c>
      <c r="G11" s="7"/>
      <c r="H11" s="6">
        <f t="shared" si="3"/>
        <v>1312</v>
      </c>
      <c r="I11" s="14">
        <f t="shared" si="4"/>
        <v>15744</v>
      </c>
      <c r="J11" s="15">
        <f t="shared" si="5"/>
        <v>1312</v>
      </c>
      <c r="K11" s="8">
        <v>7</v>
      </c>
      <c r="L11" s="14">
        <f>ROUND(J11/'[1]Лист1'!$V$11*100-100,2)</f>
        <v>6.54</v>
      </c>
    </row>
    <row r="12" spans="1:12" ht="12.75">
      <c r="A12" s="8">
        <v>8</v>
      </c>
      <c r="B12" s="8">
        <v>1.64</v>
      </c>
      <c r="C12" s="5">
        <f t="shared" si="0"/>
        <v>1397</v>
      </c>
      <c r="D12" s="5"/>
      <c r="E12" s="6">
        <f t="shared" si="1"/>
        <v>1397</v>
      </c>
      <c r="F12" s="7">
        <f t="shared" si="2"/>
        <v>1397</v>
      </c>
      <c r="G12" s="7"/>
      <c r="H12" s="6">
        <f t="shared" si="3"/>
        <v>1397</v>
      </c>
      <c r="I12" s="14">
        <f t="shared" si="4"/>
        <v>16764</v>
      </c>
      <c r="J12" s="15">
        <f t="shared" si="5"/>
        <v>1397</v>
      </c>
      <c r="K12" s="8">
        <v>8</v>
      </c>
      <c r="L12" s="14">
        <f>ROUND(J12/'[1]Лист1'!$V$12*100-100,2)</f>
        <v>6.51</v>
      </c>
    </row>
    <row r="13" spans="1:12" ht="12.75">
      <c r="A13" s="8">
        <v>9</v>
      </c>
      <c r="B13" s="8">
        <v>1.73</v>
      </c>
      <c r="C13" s="5">
        <f t="shared" si="0"/>
        <v>1474</v>
      </c>
      <c r="D13" s="5"/>
      <c r="E13" s="6">
        <f t="shared" si="1"/>
        <v>1474</v>
      </c>
      <c r="F13" s="7">
        <f t="shared" si="2"/>
        <v>1474</v>
      </c>
      <c r="G13" s="7"/>
      <c r="H13" s="6">
        <f t="shared" si="3"/>
        <v>1474</v>
      </c>
      <c r="I13" s="14">
        <f t="shared" si="4"/>
        <v>17688</v>
      </c>
      <c r="J13" s="15">
        <f t="shared" si="5"/>
        <v>1474</v>
      </c>
      <c r="K13" s="8">
        <v>9</v>
      </c>
      <c r="L13" s="14">
        <f>ROUND(J13/'[1]Лист1'!$V$13*100-100,2)</f>
        <v>6.54</v>
      </c>
    </row>
    <row r="14" spans="1:12" ht="12.75">
      <c r="A14" s="8">
        <v>10</v>
      </c>
      <c r="B14" s="8">
        <v>1.82</v>
      </c>
      <c r="C14" s="5">
        <f t="shared" si="0"/>
        <v>1551</v>
      </c>
      <c r="D14" s="5"/>
      <c r="E14" s="6">
        <f t="shared" si="1"/>
        <v>1551</v>
      </c>
      <c r="F14" s="7">
        <f t="shared" si="2"/>
        <v>1551</v>
      </c>
      <c r="G14" s="7"/>
      <c r="H14" s="6">
        <f t="shared" si="3"/>
        <v>1551</v>
      </c>
      <c r="I14" s="14">
        <f t="shared" si="4"/>
        <v>18612</v>
      </c>
      <c r="J14" s="15">
        <f t="shared" si="5"/>
        <v>1551</v>
      </c>
      <c r="K14" s="8">
        <v>10</v>
      </c>
      <c r="L14" s="14">
        <f>ROUND(J14/'[1]Лист1'!$V$14*100-100,2)</f>
        <v>6.55</v>
      </c>
    </row>
    <row r="15" spans="1:12" ht="12.75">
      <c r="A15" s="8">
        <v>11</v>
      </c>
      <c r="B15" s="8">
        <v>1.97</v>
      </c>
      <c r="C15" s="5">
        <f t="shared" si="0"/>
        <v>1678</v>
      </c>
      <c r="D15" s="5"/>
      <c r="E15" s="6">
        <f t="shared" si="1"/>
        <v>1678</v>
      </c>
      <c r="F15" s="7">
        <f t="shared" si="2"/>
        <v>1678</v>
      </c>
      <c r="G15" s="7"/>
      <c r="H15" s="6">
        <f t="shared" si="3"/>
        <v>1678</v>
      </c>
      <c r="I15" s="14">
        <f t="shared" si="4"/>
        <v>20136</v>
      </c>
      <c r="J15" s="15">
        <f t="shared" si="5"/>
        <v>1678</v>
      </c>
      <c r="K15" s="8">
        <v>11</v>
      </c>
      <c r="L15" s="14">
        <f>ROUND(J15/'[1]Лист1'!$V$15*100-100,2)</f>
        <v>6.51</v>
      </c>
    </row>
    <row r="16" spans="1:12" ht="12.75">
      <c r="A16" s="8">
        <v>12</v>
      </c>
      <c r="B16" s="8">
        <v>2.12</v>
      </c>
      <c r="C16" s="5">
        <f t="shared" si="0"/>
        <v>1806</v>
      </c>
      <c r="D16" s="5"/>
      <c r="E16" s="6">
        <f t="shared" si="1"/>
        <v>1806</v>
      </c>
      <c r="F16" s="7">
        <f t="shared" si="2"/>
        <v>1806</v>
      </c>
      <c r="G16" s="7"/>
      <c r="H16" s="6">
        <f t="shared" si="3"/>
        <v>1806</v>
      </c>
      <c r="I16" s="14">
        <f t="shared" si="4"/>
        <v>21672</v>
      </c>
      <c r="J16" s="15">
        <f t="shared" si="5"/>
        <v>1806</v>
      </c>
      <c r="K16" s="8">
        <v>12</v>
      </c>
      <c r="L16" s="14">
        <f>ROUND(J16/'[1]Лист1'!$V$16*100-100,2)</f>
        <v>6.52</v>
      </c>
    </row>
    <row r="17" spans="1:12" ht="12.75">
      <c r="A17" s="8">
        <v>13</v>
      </c>
      <c r="B17" s="8">
        <v>2.27</v>
      </c>
      <c r="C17" s="5">
        <f t="shared" si="0"/>
        <v>1934</v>
      </c>
      <c r="D17" s="5"/>
      <c r="E17" s="6">
        <f t="shared" si="1"/>
        <v>1934</v>
      </c>
      <c r="F17" s="7">
        <f t="shared" si="2"/>
        <v>1934</v>
      </c>
      <c r="G17" s="7"/>
      <c r="H17" s="6">
        <f t="shared" si="3"/>
        <v>1934</v>
      </c>
      <c r="I17" s="14">
        <f t="shared" si="4"/>
        <v>23208</v>
      </c>
      <c r="J17" s="15">
        <f t="shared" si="5"/>
        <v>1934</v>
      </c>
      <c r="K17" s="8">
        <v>13</v>
      </c>
      <c r="L17" s="14">
        <f>ROUND(J17/'[1]Лист1'!$V$17*100-100,2)</f>
        <v>6.53</v>
      </c>
    </row>
    <row r="18" spans="1:12" ht="12.75">
      <c r="A18" s="8">
        <v>14</v>
      </c>
      <c r="B18" s="8">
        <v>2.42</v>
      </c>
      <c r="C18" s="5">
        <f t="shared" si="0"/>
        <v>2062</v>
      </c>
      <c r="D18" s="5"/>
      <c r="E18" s="6">
        <f t="shared" si="1"/>
        <v>2062</v>
      </c>
      <c r="F18" s="7">
        <f t="shared" si="2"/>
        <v>2062</v>
      </c>
      <c r="G18" s="7"/>
      <c r="H18" s="6">
        <f t="shared" si="3"/>
        <v>2062</v>
      </c>
      <c r="I18" s="14">
        <f t="shared" si="4"/>
        <v>24744</v>
      </c>
      <c r="J18" s="15">
        <f t="shared" si="5"/>
        <v>2062</v>
      </c>
      <c r="K18" s="8">
        <v>14</v>
      </c>
      <c r="L18" s="14">
        <f>ROUND(J18/'[1]Лист1'!$V$18*100-100,2)</f>
        <v>6.54</v>
      </c>
    </row>
    <row r="19" spans="1:12" ht="12.75">
      <c r="A19" s="8">
        <v>15</v>
      </c>
      <c r="B19" s="8">
        <v>2.58</v>
      </c>
      <c r="C19" s="5">
        <f t="shared" si="0"/>
        <v>2198</v>
      </c>
      <c r="D19" s="5"/>
      <c r="E19" s="6">
        <f t="shared" si="1"/>
        <v>2198</v>
      </c>
      <c r="F19" s="7">
        <f t="shared" si="2"/>
        <v>2198</v>
      </c>
      <c r="G19" s="7"/>
      <c r="H19" s="6">
        <f t="shared" si="3"/>
        <v>2198</v>
      </c>
      <c r="I19" s="14">
        <f t="shared" si="4"/>
        <v>26376</v>
      </c>
      <c r="J19" s="15">
        <f t="shared" si="5"/>
        <v>2198</v>
      </c>
      <c r="K19" s="8">
        <v>15</v>
      </c>
      <c r="L19" s="14">
        <f>ROUND(J19/'[1]Лист1'!$V$19*100-100,2)</f>
        <v>6.53</v>
      </c>
    </row>
    <row r="20" spans="1:12" ht="12.75">
      <c r="A20" s="8">
        <v>16</v>
      </c>
      <c r="B20" s="8">
        <v>2.79</v>
      </c>
      <c r="C20" s="5">
        <f t="shared" si="0"/>
        <v>2377</v>
      </c>
      <c r="D20" s="5"/>
      <c r="E20" s="6">
        <f t="shared" si="1"/>
        <v>2377</v>
      </c>
      <c r="F20" s="7">
        <f t="shared" si="2"/>
        <v>2377</v>
      </c>
      <c r="G20" s="7"/>
      <c r="H20" s="6">
        <f t="shared" si="3"/>
        <v>2377</v>
      </c>
      <c r="I20" s="14">
        <f t="shared" si="4"/>
        <v>28524</v>
      </c>
      <c r="J20" s="15">
        <f t="shared" si="5"/>
        <v>2377</v>
      </c>
      <c r="K20" s="8">
        <v>16</v>
      </c>
      <c r="L20" s="14">
        <f>ROUND(J20/'[1]Лист1'!$V$20*100-100,2)</f>
        <v>6.52</v>
      </c>
    </row>
    <row r="21" spans="1:12" ht="12.75">
      <c r="A21" s="8">
        <v>17</v>
      </c>
      <c r="B21" s="8">
        <v>3</v>
      </c>
      <c r="C21" s="5">
        <f t="shared" si="0"/>
        <v>2556</v>
      </c>
      <c r="D21" s="5"/>
      <c r="E21" s="6">
        <f t="shared" si="1"/>
        <v>2556</v>
      </c>
      <c r="F21" s="7">
        <f t="shared" si="2"/>
        <v>2556</v>
      </c>
      <c r="G21" s="7"/>
      <c r="H21" s="6">
        <f t="shared" si="3"/>
        <v>2556</v>
      </c>
      <c r="I21" s="14">
        <f t="shared" si="4"/>
        <v>30672</v>
      </c>
      <c r="J21" s="15">
        <f t="shared" si="5"/>
        <v>2556</v>
      </c>
      <c r="K21" s="8">
        <v>17</v>
      </c>
      <c r="L21" s="14">
        <f>ROUND(J21/'[1]Лист1'!$V$21*100-100,2)</f>
        <v>6.53</v>
      </c>
    </row>
    <row r="22" spans="1:12" ht="12.75">
      <c r="A22" s="8">
        <v>18</v>
      </c>
      <c r="B22" s="8">
        <v>3.21</v>
      </c>
      <c r="C22" s="5">
        <f t="shared" si="0"/>
        <v>2735</v>
      </c>
      <c r="D22" s="5"/>
      <c r="E22" s="6">
        <f t="shared" si="1"/>
        <v>2735</v>
      </c>
      <c r="F22" s="7">
        <f t="shared" si="2"/>
        <v>2735</v>
      </c>
      <c r="G22" s="7"/>
      <c r="H22" s="6">
        <f t="shared" si="3"/>
        <v>2735</v>
      </c>
      <c r="I22" s="14">
        <f t="shared" si="4"/>
        <v>32820</v>
      </c>
      <c r="J22" s="15">
        <f t="shared" si="5"/>
        <v>2735</v>
      </c>
      <c r="K22" s="8">
        <v>18</v>
      </c>
      <c r="L22" s="14">
        <f>ROUND(J22/'[1]Лист1'!$V$22*100-100,2)</f>
        <v>6.54</v>
      </c>
    </row>
    <row r="23" spans="1:12" ht="12.75">
      <c r="A23" s="8">
        <v>19</v>
      </c>
      <c r="B23" s="8">
        <v>3.42</v>
      </c>
      <c r="C23" s="5">
        <f t="shared" si="0"/>
        <v>2914</v>
      </c>
      <c r="D23" s="5"/>
      <c r="E23" s="6">
        <f t="shared" si="1"/>
        <v>2914</v>
      </c>
      <c r="F23" s="7">
        <f t="shared" si="2"/>
        <v>2914</v>
      </c>
      <c r="G23" s="7"/>
      <c r="H23" s="6">
        <f t="shared" si="3"/>
        <v>2914</v>
      </c>
      <c r="I23" s="14">
        <f t="shared" si="4"/>
        <v>34968</v>
      </c>
      <c r="J23" s="15">
        <f t="shared" si="5"/>
        <v>2914</v>
      </c>
      <c r="K23" s="8">
        <v>19</v>
      </c>
      <c r="L23" s="14">
        <f>ROUND(J23/'[1]Лист1'!$V$23*100-100,2)</f>
        <v>6.54</v>
      </c>
    </row>
    <row r="24" spans="1:12" ht="12.75">
      <c r="A24" s="8">
        <v>20</v>
      </c>
      <c r="B24" s="8">
        <v>3.64</v>
      </c>
      <c r="C24" s="5">
        <f t="shared" si="0"/>
        <v>3101</v>
      </c>
      <c r="D24" s="5"/>
      <c r="E24" s="6">
        <f t="shared" si="1"/>
        <v>3101</v>
      </c>
      <c r="F24" s="7">
        <f t="shared" si="2"/>
        <v>3101</v>
      </c>
      <c r="G24" s="7"/>
      <c r="H24" s="6">
        <f t="shared" si="3"/>
        <v>3101</v>
      </c>
      <c r="I24" s="14">
        <f t="shared" si="4"/>
        <v>37212</v>
      </c>
      <c r="J24" s="15">
        <f t="shared" si="5"/>
        <v>3101</v>
      </c>
      <c r="K24" s="8">
        <v>20</v>
      </c>
      <c r="L24" s="14">
        <f>ROUND(J24/'[1]Лист1'!$V$24*100-100,2)</f>
        <v>6.52</v>
      </c>
    </row>
    <row r="25" spans="1:12" ht="12.75">
      <c r="A25" s="8">
        <v>21</v>
      </c>
      <c r="B25" s="8">
        <v>3.85</v>
      </c>
      <c r="C25" s="5">
        <f t="shared" si="0"/>
        <v>3280</v>
      </c>
      <c r="D25" s="5"/>
      <c r="E25" s="6">
        <f t="shared" si="1"/>
        <v>3280</v>
      </c>
      <c r="F25" s="7">
        <f t="shared" si="2"/>
        <v>3280</v>
      </c>
      <c r="G25" s="7"/>
      <c r="H25" s="6">
        <f t="shared" si="3"/>
        <v>3280</v>
      </c>
      <c r="I25" s="14">
        <f t="shared" si="4"/>
        <v>39360</v>
      </c>
      <c r="J25" s="15">
        <f t="shared" si="5"/>
        <v>3280</v>
      </c>
      <c r="K25" s="8">
        <v>21</v>
      </c>
      <c r="L25" s="14">
        <f>ROUND(J25/'[1]Лист1'!$V$25*100-100,2)</f>
        <v>6.52</v>
      </c>
    </row>
    <row r="26" spans="1:12" ht="12.75">
      <c r="A26" s="8">
        <v>22</v>
      </c>
      <c r="B26" s="8">
        <v>4.06</v>
      </c>
      <c r="C26" s="5">
        <f t="shared" si="0"/>
        <v>3459</v>
      </c>
      <c r="D26" s="5"/>
      <c r="E26" s="6">
        <f t="shared" si="1"/>
        <v>3459</v>
      </c>
      <c r="F26" s="7">
        <f t="shared" si="2"/>
        <v>3459</v>
      </c>
      <c r="G26" s="7"/>
      <c r="H26" s="6">
        <f t="shared" si="3"/>
        <v>3459</v>
      </c>
      <c r="I26" s="14">
        <f t="shared" si="4"/>
        <v>41508</v>
      </c>
      <c r="J26" s="15">
        <f t="shared" si="5"/>
        <v>3459</v>
      </c>
      <c r="K26" s="8">
        <v>22</v>
      </c>
      <c r="L26" s="14">
        <f>ROUND(J26/'[1]Лист1'!$V$26*100-100,2)</f>
        <v>6.53</v>
      </c>
    </row>
    <row r="27" spans="1:12" ht="12.75">
      <c r="A27" s="8">
        <v>23</v>
      </c>
      <c r="B27" s="8">
        <v>4.27</v>
      </c>
      <c r="C27" s="5">
        <f t="shared" si="0"/>
        <v>3638</v>
      </c>
      <c r="D27" s="5"/>
      <c r="E27" s="6">
        <f t="shared" si="1"/>
        <v>3638</v>
      </c>
      <c r="F27" s="7">
        <f t="shared" si="2"/>
        <v>3638</v>
      </c>
      <c r="G27" s="7"/>
      <c r="H27" s="6">
        <f t="shared" si="3"/>
        <v>3638</v>
      </c>
      <c r="I27" s="14">
        <f t="shared" si="4"/>
        <v>43656</v>
      </c>
      <c r="J27" s="15">
        <f t="shared" si="5"/>
        <v>3638</v>
      </c>
      <c r="K27" s="8">
        <v>23</v>
      </c>
      <c r="L27" s="14">
        <f>ROUND(J27/'[1]Лист1'!$V$27*100-100,2)</f>
        <v>6.53</v>
      </c>
    </row>
    <row r="28" spans="1:12" ht="12.75">
      <c r="A28" s="8">
        <v>24</v>
      </c>
      <c r="B28" s="8">
        <v>4.36</v>
      </c>
      <c r="C28" s="5">
        <f t="shared" si="0"/>
        <v>3715</v>
      </c>
      <c r="D28" s="5"/>
      <c r="E28" s="6">
        <f t="shared" si="1"/>
        <v>3715</v>
      </c>
      <c r="F28" s="7">
        <f t="shared" si="2"/>
        <v>3715</v>
      </c>
      <c r="G28" s="7"/>
      <c r="H28" s="6">
        <f t="shared" si="3"/>
        <v>3715</v>
      </c>
      <c r="I28" s="14">
        <f t="shared" si="4"/>
        <v>44580</v>
      </c>
      <c r="J28" s="15">
        <f t="shared" si="5"/>
        <v>3715</v>
      </c>
      <c r="K28" s="8">
        <v>24</v>
      </c>
      <c r="L28" s="14">
        <f>ROUND(J28/'[1]Лист1'!$V$28*100-100,2)</f>
        <v>6.54</v>
      </c>
    </row>
    <row r="29" spans="1:12" ht="12.75">
      <c r="A29" s="8">
        <v>25</v>
      </c>
      <c r="B29" s="8">
        <v>4.51</v>
      </c>
      <c r="C29" s="5">
        <f t="shared" si="0"/>
        <v>3843</v>
      </c>
      <c r="D29" s="5"/>
      <c r="E29" s="6">
        <f t="shared" si="1"/>
        <v>3843</v>
      </c>
      <c r="F29" s="7">
        <f t="shared" si="2"/>
        <v>3843</v>
      </c>
      <c r="G29" s="7"/>
      <c r="H29" s="6">
        <f t="shared" si="3"/>
        <v>3843</v>
      </c>
      <c r="I29" s="14">
        <f t="shared" si="4"/>
        <v>46116</v>
      </c>
      <c r="J29" s="15">
        <f t="shared" si="5"/>
        <v>3843</v>
      </c>
      <c r="K29" s="8">
        <v>25</v>
      </c>
      <c r="L29" s="14">
        <f>ROUND(J29/'[1]Лист1'!$V$29*100-100,2)</f>
        <v>6.55</v>
      </c>
    </row>
    <row r="30" spans="1:12" ht="12.75">
      <c r="A30" s="9"/>
      <c r="B30" s="9"/>
      <c r="C30" s="9">
        <f aca="true" t="shared" si="6" ref="C30:H30">SUM(C5:C29)</f>
        <v>53292</v>
      </c>
      <c r="D30" s="9">
        <f t="shared" si="6"/>
        <v>788</v>
      </c>
      <c r="E30" s="10">
        <f t="shared" si="6"/>
        <v>54080</v>
      </c>
      <c r="F30" s="9">
        <f t="shared" si="6"/>
        <v>53292</v>
      </c>
      <c r="G30" s="9">
        <f t="shared" si="6"/>
        <v>1049</v>
      </c>
      <c r="H30" s="10">
        <f t="shared" si="6"/>
        <v>54341</v>
      </c>
      <c r="L30" s="13">
        <f>ROUND(SUM(L5:L29)/25,2)</f>
        <v>6.18</v>
      </c>
    </row>
  </sheetData>
  <mergeCells count="5">
    <mergeCell ref="A1:A4"/>
    <mergeCell ref="B1:B4"/>
    <mergeCell ref="C1:I2"/>
    <mergeCell ref="K1:K4"/>
    <mergeCell ref="C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T12" sqref="T12"/>
    </sheetView>
  </sheetViews>
  <sheetFormatPr defaultColWidth="9.00390625" defaultRowHeight="12.75"/>
  <cols>
    <col min="1" max="1" width="6.00390625" style="13" customWidth="1"/>
    <col min="2" max="2" width="6.125" style="13" customWidth="1"/>
    <col min="3" max="3" width="9.25390625" style="13" customWidth="1"/>
    <col min="4" max="4" width="7.75390625" style="13" customWidth="1"/>
    <col min="5" max="5" width="10.375" style="13" customWidth="1"/>
    <col min="6" max="6" width="9.25390625" style="13" customWidth="1"/>
    <col min="7" max="7" width="7.75390625" style="13" customWidth="1"/>
    <col min="8" max="8" width="10.375" style="13" customWidth="1"/>
    <col min="9" max="9" width="8.00390625" style="13" customWidth="1"/>
    <col min="10" max="10" width="7.00390625" style="13" customWidth="1"/>
    <col min="11" max="11" width="8.375" style="13" customWidth="1"/>
    <col min="12" max="12" width="9.75390625" style="13" customWidth="1"/>
    <col min="13" max="13" width="9.875" style="13" customWidth="1"/>
    <col min="14" max="14" width="8.125" style="13" customWidth="1"/>
    <col min="15" max="15" width="8.625" style="13" customWidth="1"/>
    <col min="16" max="16384" width="9.125" style="13" customWidth="1"/>
  </cols>
  <sheetData>
    <row r="1" spans="1:15" ht="12.75" customHeight="1">
      <c r="A1" s="46" t="s">
        <v>0</v>
      </c>
      <c r="B1" s="47" t="s">
        <v>21</v>
      </c>
      <c r="C1" s="48" t="s">
        <v>17</v>
      </c>
      <c r="D1" s="49"/>
      <c r="E1" s="49"/>
      <c r="F1" s="49"/>
      <c r="G1" s="49"/>
      <c r="H1" s="49"/>
      <c r="I1" s="49"/>
      <c r="J1" s="49"/>
      <c r="K1" s="49"/>
      <c r="L1" s="49"/>
      <c r="M1" s="50"/>
      <c r="N1" s="47" t="s">
        <v>0</v>
      </c>
      <c r="O1" s="51"/>
    </row>
    <row r="2" spans="1:15" ht="12.75">
      <c r="A2" s="52"/>
      <c r="B2" s="24"/>
      <c r="C2" s="22"/>
      <c r="D2" s="23"/>
      <c r="E2" s="23"/>
      <c r="F2" s="23"/>
      <c r="G2" s="23"/>
      <c r="H2" s="23"/>
      <c r="I2" s="23"/>
      <c r="J2" s="23"/>
      <c r="K2" s="23"/>
      <c r="L2" s="23"/>
      <c r="M2" s="53"/>
      <c r="N2" s="24"/>
      <c r="O2" s="54"/>
    </row>
    <row r="3" spans="1:15" ht="12.75" customHeight="1" thickBot="1">
      <c r="A3" s="52"/>
      <c r="B3" s="24"/>
      <c r="C3" s="22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53"/>
      <c r="N3" s="24"/>
      <c r="O3" s="54"/>
    </row>
    <row r="4" spans="1:15" ht="77.25" customHeight="1">
      <c r="A4" s="55"/>
      <c r="B4" s="26"/>
      <c r="C4" s="27" t="s">
        <v>14</v>
      </c>
      <c r="D4" s="28" t="s">
        <v>3</v>
      </c>
      <c r="E4" s="29" t="s">
        <v>12</v>
      </c>
      <c r="F4" s="27" t="s">
        <v>20</v>
      </c>
      <c r="G4" s="28" t="s">
        <v>3</v>
      </c>
      <c r="H4" s="29" t="s">
        <v>13</v>
      </c>
      <c r="I4" s="27" t="s">
        <v>19</v>
      </c>
      <c r="J4" s="28" t="s">
        <v>3</v>
      </c>
      <c r="K4" s="29" t="s">
        <v>18</v>
      </c>
      <c r="L4" s="43" t="s">
        <v>16</v>
      </c>
      <c r="M4" s="30" t="s">
        <v>9</v>
      </c>
      <c r="N4" s="25"/>
      <c r="O4" s="56" t="s">
        <v>15</v>
      </c>
    </row>
    <row r="5" spans="1:15" ht="12.75">
      <c r="A5" s="57">
        <v>1</v>
      </c>
      <c r="B5" s="31">
        <v>1</v>
      </c>
      <c r="C5" s="32">
        <v>852</v>
      </c>
      <c r="D5" s="33">
        <f>1218-C5</f>
        <v>366</v>
      </c>
      <c r="E5" s="34">
        <f>C5+D5</f>
        <v>1218</v>
      </c>
      <c r="F5" s="32">
        <v>890</v>
      </c>
      <c r="G5" s="33">
        <f>1250-F5</f>
        <v>360</v>
      </c>
      <c r="H5" s="34">
        <f>F5+G5</f>
        <v>1250</v>
      </c>
      <c r="I5" s="32">
        <v>1011</v>
      </c>
      <c r="J5" s="33">
        <f>1301-I5</f>
        <v>290</v>
      </c>
      <c r="K5" s="34">
        <f>I5+J5</f>
        <v>1301</v>
      </c>
      <c r="L5" s="44">
        <f>(E5*6+K5*3+H5*3)</f>
        <v>14961</v>
      </c>
      <c r="M5" s="42">
        <f>ROUND(L5/12,2)</f>
        <v>1246.75</v>
      </c>
      <c r="N5" s="35">
        <v>1</v>
      </c>
      <c r="O5" s="58">
        <f>ROUND(M5/'2013'!J5*100-100,2)</f>
        <v>8.14</v>
      </c>
    </row>
    <row r="6" spans="1:15" ht="12.75" customHeight="1">
      <c r="A6" s="59">
        <v>2</v>
      </c>
      <c r="B6" s="37">
        <v>1.09</v>
      </c>
      <c r="C6" s="32">
        <f aca="true" t="shared" si="0" ref="C6:C29">ROUND(852*B6,0)</f>
        <v>929</v>
      </c>
      <c r="D6" s="33">
        <f>1218-C6</f>
        <v>289</v>
      </c>
      <c r="E6" s="34">
        <f aca="true" t="shared" si="1" ref="E6:E29">C6+D6</f>
        <v>1218</v>
      </c>
      <c r="F6" s="32">
        <f aca="true" t="shared" si="2" ref="F6:F29">ROUND(890*B6,0)</f>
        <v>970</v>
      </c>
      <c r="G6" s="33">
        <f>1250-F6</f>
        <v>280</v>
      </c>
      <c r="H6" s="34">
        <f aca="true" t="shared" si="3" ref="H6:H29">F6+G6</f>
        <v>1250</v>
      </c>
      <c r="I6" s="32">
        <f aca="true" t="shared" si="4" ref="I6:I29">ROUND(1011*B6,0)</f>
        <v>1102</v>
      </c>
      <c r="J6" s="33">
        <f>1301-I6</f>
        <v>199</v>
      </c>
      <c r="K6" s="34">
        <f aca="true" t="shared" si="5" ref="K6:K29">I6+J6</f>
        <v>1301</v>
      </c>
      <c r="L6" s="44">
        <f aca="true" t="shared" si="6" ref="L6:L29">(E6*6+K6*3+H6*3)</f>
        <v>14961</v>
      </c>
      <c r="M6" s="42">
        <f aca="true" t="shared" si="7" ref="M6:M29">ROUND(L6/12,2)</f>
        <v>1246.75</v>
      </c>
      <c r="N6" s="36">
        <v>2</v>
      </c>
      <c r="O6" s="58">
        <f>ROUND(M6/'2013'!J6*100-100,2)</f>
        <v>7.67</v>
      </c>
    </row>
    <row r="7" spans="1:15" ht="12.75">
      <c r="A7" s="59">
        <v>3</v>
      </c>
      <c r="B7" s="37">
        <v>1.18</v>
      </c>
      <c r="C7" s="32">
        <f t="shared" si="0"/>
        <v>1005</v>
      </c>
      <c r="D7" s="33">
        <f>1218-C7</f>
        <v>213</v>
      </c>
      <c r="E7" s="34">
        <f t="shared" si="1"/>
        <v>1218</v>
      </c>
      <c r="F7" s="32">
        <f t="shared" si="2"/>
        <v>1050</v>
      </c>
      <c r="G7" s="33">
        <f>1250-F7</f>
        <v>200</v>
      </c>
      <c r="H7" s="34">
        <f t="shared" si="3"/>
        <v>1250</v>
      </c>
      <c r="I7" s="32">
        <f t="shared" si="4"/>
        <v>1193</v>
      </c>
      <c r="J7" s="33">
        <f>1301-I7</f>
        <v>108</v>
      </c>
      <c r="K7" s="34">
        <f t="shared" si="5"/>
        <v>1301</v>
      </c>
      <c r="L7" s="44">
        <f t="shared" si="6"/>
        <v>14961</v>
      </c>
      <c r="M7" s="42">
        <f t="shared" si="7"/>
        <v>1246.75</v>
      </c>
      <c r="N7" s="36">
        <v>3</v>
      </c>
      <c r="O7" s="58">
        <f>ROUND(M7/'2013'!J7*100-100,2)</f>
        <v>6.75</v>
      </c>
    </row>
    <row r="8" spans="1:15" ht="12.75">
      <c r="A8" s="59">
        <v>4</v>
      </c>
      <c r="B8" s="37">
        <v>1.27</v>
      </c>
      <c r="C8" s="32">
        <f t="shared" si="0"/>
        <v>1082</v>
      </c>
      <c r="D8" s="33">
        <f>1218-C8</f>
        <v>136</v>
      </c>
      <c r="E8" s="34">
        <f t="shared" si="1"/>
        <v>1218</v>
      </c>
      <c r="F8" s="32">
        <f t="shared" si="2"/>
        <v>1130</v>
      </c>
      <c r="G8" s="33">
        <f>1250-F8</f>
        <v>120</v>
      </c>
      <c r="H8" s="34">
        <f t="shared" si="3"/>
        <v>1250</v>
      </c>
      <c r="I8" s="32">
        <f t="shared" si="4"/>
        <v>1284</v>
      </c>
      <c r="J8" s="33">
        <f>1301-I8</f>
        <v>17</v>
      </c>
      <c r="K8" s="34">
        <f t="shared" si="5"/>
        <v>1301</v>
      </c>
      <c r="L8" s="44">
        <f t="shared" si="6"/>
        <v>14961</v>
      </c>
      <c r="M8" s="42">
        <f t="shared" si="7"/>
        <v>1246.75</v>
      </c>
      <c r="N8" s="36">
        <v>4</v>
      </c>
      <c r="O8" s="58">
        <f>ROUND(M8/'2013'!J8*100-100,2)</f>
        <v>5.84</v>
      </c>
    </row>
    <row r="9" spans="1:15" ht="12.75">
      <c r="A9" s="59">
        <v>5</v>
      </c>
      <c r="B9" s="37">
        <v>1.36</v>
      </c>
      <c r="C9" s="32">
        <f t="shared" si="0"/>
        <v>1159</v>
      </c>
      <c r="D9" s="33">
        <f>1218-C9</f>
        <v>59</v>
      </c>
      <c r="E9" s="34">
        <f t="shared" si="1"/>
        <v>1218</v>
      </c>
      <c r="F9" s="32">
        <f t="shared" si="2"/>
        <v>1210</v>
      </c>
      <c r="G9" s="33">
        <f>1250-F9</f>
        <v>40</v>
      </c>
      <c r="H9" s="34">
        <f t="shared" si="3"/>
        <v>1250</v>
      </c>
      <c r="I9" s="32">
        <f t="shared" si="4"/>
        <v>1375</v>
      </c>
      <c r="J9" s="33"/>
      <c r="K9" s="34">
        <f t="shared" si="5"/>
        <v>1375</v>
      </c>
      <c r="L9" s="44">
        <f t="shared" si="6"/>
        <v>15183</v>
      </c>
      <c r="M9" s="42">
        <f t="shared" si="7"/>
        <v>1265.25</v>
      </c>
      <c r="N9" s="36">
        <v>5</v>
      </c>
      <c r="O9" s="58">
        <f>ROUND(M9/'2013'!J9*100-100,2)</f>
        <v>7.22</v>
      </c>
    </row>
    <row r="10" spans="1:15" ht="12.75">
      <c r="A10" s="59">
        <v>6</v>
      </c>
      <c r="B10" s="37">
        <v>1.45</v>
      </c>
      <c r="C10" s="32">
        <f t="shared" si="0"/>
        <v>1235</v>
      </c>
      <c r="D10" s="33"/>
      <c r="E10" s="34">
        <f t="shared" si="1"/>
        <v>1235</v>
      </c>
      <c r="F10" s="32">
        <f t="shared" si="2"/>
        <v>1291</v>
      </c>
      <c r="G10" s="33"/>
      <c r="H10" s="34">
        <f t="shared" si="3"/>
        <v>1291</v>
      </c>
      <c r="I10" s="32">
        <f t="shared" si="4"/>
        <v>1466</v>
      </c>
      <c r="J10" s="33"/>
      <c r="K10" s="34">
        <f t="shared" si="5"/>
        <v>1466</v>
      </c>
      <c r="L10" s="44">
        <f t="shared" si="6"/>
        <v>15681</v>
      </c>
      <c r="M10" s="42">
        <f t="shared" si="7"/>
        <v>1306.75</v>
      </c>
      <c r="N10" s="36">
        <v>6</v>
      </c>
      <c r="O10" s="58">
        <f>ROUND(M10/'2013'!J10*100-100,2)</f>
        <v>5.81</v>
      </c>
    </row>
    <row r="11" spans="1:15" ht="12.75">
      <c r="A11" s="59">
        <v>7</v>
      </c>
      <c r="B11" s="37">
        <v>1.54</v>
      </c>
      <c r="C11" s="32">
        <f t="shared" si="0"/>
        <v>1312</v>
      </c>
      <c r="D11" s="38"/>
      <c r="E11" s="34">
        <f t="shared" si="1"/>
        <v>1312</v>
      </c>
      <c r="F11" s="32">
        <f t="shared" si="2"/>
        <v>1371</v>
      </c>
      <c r="G11" s="38"/>
      <c r="H11" s="34">
        <f t="shared" si="3"/>
        <v>1371</v>
      </c>
      <c r="I11" s="32">
        <f t="shared" si="4"/>
        <v>1557</v>
      </c>
      <c r="J11" s="38"/>
      <c r="K11" s="34">
        <f t="shared" si="5"/>
        <v>1557</v>
      </c>
      <c r="L11" s="44">
        <f t="shared" si="6"/>
        <v>16656</v>
      </c>
      <c r="M11" s="42">
        <f t="shared" si="7"/>
        <v>1388</v>
      </c>
      <c r="N11" s="36">
        <v>7</v>
      </c>
      <c r="O11" s="58">
        <f>ROUND(M11/'2013'!J11*100-100,2)</f>
        <v>5.79</v>
      </c>
    </row>
    <row r="12" spans="1:15" ht="12.75">
      <c r="A12" s="59">
        <v>8</v>
      </c>
      <c r="B12" s="37">
        <v>1.64</v>
      </c>
      <c r="C12" s="32">
        <f t="shared" si="0"/>
        <v>1397</v>
      </c>
      <c r="D12" s="38"/>
      <c r="E12" s="34">
        <f t="shared" si="1"/>
        <v>1397</v>
      </c>
      <c r="F12" s="32">
        <f t="shared" si="2"/>
        <v>1460</v>
      </c>
      <c r="G12" s="38"/>
      <c r="H12" s="34">
        <f t="shared" si="3"/>
        <v>1460</v>
      </c>
      <c r="I12" s="32">
        <f t="shared" si="4"/>
        <v>1658</v>
      </c>
      <c r="J12" s="38"/>
      <c r="K12" s="34">
        <f t="shared" si="5"/>
        <v>1658</v>
      </c>
      <c r="L12" s="44">
        <f t="shared" si="6"/>
        <v>17736</v>
      </c>
      <c r="M12" s="42">
        <f t="shared" si="7"/>
        <v>1478</v>
      </c>
      <c r="N12" s="36">
        <v>8</v>
      </c>
      <c r="O12" s="58">
        <f>ROUND(M12/'2013'!J12*100-100,2)</f>
        <v>5.8</v>
      </c>
    </row>
    <row r="13" spans="1:15" ht="12.75">
      <c r="A13" s="59">
        <v>9</v>
      </c>
      <c r="B13" s="37">
        <v>1.73</v>
      </c>
      <c r="C13" s="32">
        <f t="shared" si="0"/>
        <v>1474</v>
      </c>
      <c r="D13" s="38"/>
      <c r="E13" s="34">
        <f t="shared" si="1"/>
        <v>1474</v>
      </c>
      <c r="F13" s="32">
        <f t="shared" si="2"/>
        <v>1540</v>
      </c>
      <c r="G13" s="38"/>
      <c r="H13" s="34">
        <f t="shared" si="3"/>
        <v>1540</v>
      </c>
      <c r="I13" s="32">
        <f t="shared" si="4"/>
        <v>1749</v>
      </c>
      <c r="J13" s="38"/>
      <c r="K13" s="34">
        <f t="shared" si="5"/>
        <v>1749</v>
      </c>
      <c r="L13" s="44">
        <f t="shared" si="6"/>
        <v>18711</v>
      </c>
      <c r="M13" s="42">
        <f t="shared" si="7"/>
        <v>1559.25</v>
      </c>
      <c r="N13" s="36">
        <v>9</v>
      </c>
      <c r="O13" s="58">
        <f>ROUND(M13/'2013'!J13*100-100,2)</f>
        <v>5.78</v>
      </c>
    </row>
    <row r="14" spans="1:15" ht="12.75">
      <c r="A14" s="59">
        <v>10</v>
      </c>
      <c r="B14" s="37">
        <v>1.82</v>
      </c>
      <c r="C14" s="32">
        <f t="shared" si="0"/>
        <v>1551</v>
      </c>
      <c r="D14" s="38"/>
      <c r="E14" s="34">
        <f t="shared" si="1"/>
        <v>1551</v>
      </c>
      <c r="F14" s="32">
        <f t="shared" si="2"/>
        <v>1620</v>
      </c>
      <c r="G14" s="38"/>
      <c r="H14" s="34">
        <f t="shared" si="3"/>
        <v>1620</v>
      </c>
      <c r="I14" s="32">
        <f t="shared" si="4"/>
        <v>1840</v>
      </c>
      <c r="J14" s="38"/>
      <c r="K14" s="34">
        <f t="shared" si="5"/>
        <v>1840</v>
      </c>
      <c r="L14" s="44">
        <f t="shared" si="6"/>
        <v>19686</v>
      </c>
      <c r="M14" s="42">
        <f t="shared" si="7"/>
        <v>1640.5</v>
      </c>
      <c r="N14" s="36">
        <v>10</v>
      </c>
      <c r="O14" s="58">
        <f>ROUND(M14/'2013'!J14*100-100,2)</f>
        <v>5.77</v>
      </c>
    </row>
    <row r="15" spans="1:15" ht="12.75">
      <c r="A15" s="59">
        <v>11</v>
      </c>
      <c r="B15" s="37">
        <v>1.97</v>
      </c>
      <c r="C15" s="32">
        <f t="shared" si="0"/>
        <v>1678</v>
      </c>
      <c r="D15" s="38"/>
      <c r="E15" s="34">
        <f t="shared" si="1"/>
        <v>1678</v>
      </c>
      <c r="F15" s="32">
        <f t="shared" si="2"/>
        <v>1753</v>
      </c>
      <c r="G15" s="38"/>
      <c r="H15" s="34">
        <f t="shared" si="3"/>
        <v>1753</v>
      </c>
      <c r="I15" s="32">
        <f t="shared" si="4"/>
        <v>1992</v>
      </c>
      <c r="J15" s="38"/>
      <c r="K15" s="34">
        <f t="shared" si="5"/>
        <v>1992</v>
      </c>
      <c r="L15" s="44">
        <f t="shared" si="6"/>
        <v>21303</v>
      </c>
      <c r="M15" s="42">
        <f t="shared" si="7"/>
        <v>1775.25</v>
      </c>
      <c r="N15" s="36">
        <v>11</v>
      </c>
      <c r="O15" s="58">
        <f>ROUND(M15/'2013'!J15*100-100,2)</f>
        <v>5.8</v>
      </c>
    </row>
    <row r="16" spans="1:15" ht="12.75">
      <c r="A16" s="59">
        <v>12</v>
      </c>
      <c r="B16" s="37">
        <v>2.12</v>
      </c>
      <c r="C16" s="32">
        <f t="shared" si="0"/>
        <v>1806</v>
      </c>
      <c r="D16" s="38"/>
      <c r="E16" s="34">
        <f t="shared" si="1"/>
        <v>1806</v>
      </c>
      <c r="F16" s="32">
        <f t="shared" si="2"/>
        <v>1887</v>
      </c>
      <c r="G16" s="38"/>
      <c r="H16" s="34">
        <f t="shared" si="3"/>
        <v>1887</v>
      </c>
      <c r="I16" s="32">
        <f t="shared" si="4"/>
        <v>2143</v>
      </c>
      <c r="J16" s="38"/>
      <c r="K16" s="34">
        <f t="shared" si="5"/>
        <v>2143</v>
      </c>
      <c r="L16" s="44">
        <f t="shared" si="6"/>
        <v>22926</v>
      </c>
      <c r="M16" s="42">
        <f t="shared" si="7"/>
        <v>1910.5</v>
      </c>
      <c r="N16" s="36">
        <v>12</v>
      </c>
      <c r="O16" s="58">
        <f>ROUND(M16/'2013'!J16*100-100,2)</f>
        <v>5.79</v>
      </c>
    </row>
    <row r="17" spans="1:15" ht="12.75">
      <c r="A17" s="59">
        <v>13</v>
      </c>
      <c r="B17" s="37">
        <v>2.27</v>
      </c>
      <c r="C17" s="32">
        <f t="shared" si="0"/>
        <v>1934</v>
      </c>
      <c r="D17" s="38"/>
      <c r="E17" s="34">
        <f t="shared" si="1"/>
        <v>1934</v>
      </c>
      <c r="F17" s="32">
        <f t="shared" si="2"/>
        <v>2020</v>
      </c>
      <c r="G17" s="38"/>
      <c r="H17" s="34">
        <f t="shared" si="3"/>
        <v>2020</v>
      </c>
      <c r="I17" s="32">
        <f t="shared" si="4"/>
        <v>2295</v>
      </c>
      <c r="J17" s="38"/>
      <c r="K17" s="34">
        <f t="shared" si="5"/>
        <v>2295</v>
      </c>
      <c r="L17" s="44">
        <f t="shared" si="6"/>
        <v>24549</v>
      </c>
      <c r="M17" s="42">
        <f t="shared" si="7"/>
        <v>2045.75</v>
      </c>
      <c r="N17" s="36">
        <v>13</v>
      </c>
      <c r="O17" s="58">
        <f>ROUND(M17/'2013'!J17*100-100,2)</f>
        <v>5.78</v>
      </c>
    </row>
    <row r="18" spans="1:15" ht="12.75">
      <c r="A18" s="59">
        <v>14</v>
      </c>
      <c r="B18" s="37">
        <v>2.42</v>
      </c>
      <c r="C18" s="32">
        <f t="shared" si="0"/>
        <v>2062</v>
      </c>
      <c r="D18" s="38"/>
      <c r="E18" s="34">
        <f t="shared" si="1"/>
        <v>2062</v>
      </c>
      <c r="F18" s="32">
        <f t="shared" si="2"/>
        <v>2154</v>
      </c>
      <c r="G18" s="38"/>
      <c r="H18" s="34">
        <f t="shared" si="3"/>
        <v>2154</v>
      </c>
      <c r="I18" s="32">
        <f t="shared" si="4"/>
        <v>2447</v>
      </c>
      <c r="J18" s="38"/>
      <c r="K18" s="34">
        <f t="shared" si="5"/>
        <v>2447</v>
      </c>
      <c r="L18" s="44">
        <f t="shared" si="6"/>
        <v>26175</v>
      </c>
      <c r="M18" s="42">
        <f t="shared" si="7"/>
        <v>2181.25</v>
      </c>
      <c r="N18" s="36">
        <v>14</v>
      </c>
      <c r="O18" s="58">
        <f>ROUND(M18/'2013'!J18*100-100,2)</f>
        <v>5.78</v>
      </c>
    </row>
    <row r="19" spans="1:15" ht="12.75">
      <c r="A19" s="59">
        <v>15</v>
      </c>
      <c r="B19" s="37">
        <v>2.58</v>
      </c>
      <c r="C19" s="32">
        <f t="shared" si="0"/>
        <v>2198</v>
      </c>
      <c r="D19" s="38"/>
      <c r="E19" s="34">
        <f t="shared" si="1"/>
        <v>2198</v>
      </c>
      <c r="F19" s="32">
        <f t="shared" si="2"/>
        <v>2296</v>
      </c>
      <c r="G19" s="38"/>
      <c r="H19" s="34">
        <f t="shared" si="3"/>
        <v>2296</v>
      </c>
      <c r="I19" s="32">
        <f t="shared" si="4"/>
        <v>2608</v>
      </c>
      <c r="J19" s="38"/>
      <c r="K19" s="34">
        <f t="shared" si="5"/>
        <v>2608</v>
      </c>
      <c r="L19" s="44">
        <f t="shared" si="6"/>
        <v>27900</v>
      </c>
      <c r="M19" s="42">
        <f t="shared" si="7"/>
        <v>2325</v>
      </c>
      <c r="N19" s="36">
        <v>15</v>
      </c>
      <c r="O19" s="58">
        <f>ROUND(M19/'2013'!J19*100-100,2)</f>
        <v>5.78</v>
      </c>
    </row>
    <row r="20" spans="1:15" ht="12.75">
      <c r="A20" s="59">
        <v>16</v>
      </c>
      <c r="B20" s="37">
        <v>2.79</v>
      </c>
      <c r="C20" s="32">
        <f t="shared" si="0"/>
        <v>2377</v>
      </c>
      <c r="D20" s="38"/>
      <c r="E20" s="34">
        <f t="shared" si="1"/>
        <v>2377</v>
      </c>
      <c r="F20" s="32">
        <f t="shared" si="2"/>
        <v>2483</v>
      </c>
      <c r="G20" s="38"/>
      <c r="H20" s="34">
        <f t="shared" si="3"/>
        <v>2483</v>
      </c>
      <c r="I20" s="32">
        <f t="shared" si="4"/>
        <v>2821</v>
      </c>
      <c r="J20" s="38"/>
      <c r="K20" s="34">
        <f t="shared" si="5"/>
        <v>2821</v>
      </c>
      <c r="L20" s="44">
        <f t="shared" si="6"/>
        <v>30174</v>
      </c>
      <c r="M20" s="42">
        <f t="shared" si="7"/>
        <v>2514.5</v>
      </c>
      <c r="N20" s="36">
        <v>16</v>
      </c>
      <c r="O20" s="58">
        <f>ROUND(M20/'2013'!J20*100-100,2)</f>
        <v>5.78</v>
      </c>
    </row>
    <row r="21" spans="1:15" ht="12.75">
      <c r="A21" s="59">
        <v>17</v>
      </c>
      <c r="B21" s="37">
        <v>3</v>
      </c>
      <c r="C21" s="32">
        <f t="shared" si="0"/>
        <v>2556</v>
      </c>
      <c r="D21" s="38"/>
      <c r="E21" s="34">
        <f t="shared" si="1"/>
        <v>2556</v>
      </c>
      <c r="F21" s="32">
        <f t="shared" si="2"/>
        <v>2670</v>
      </c>
      <c r="G21" s="38"/>
      <c r="H21" s="34">
        <f t="shared" si="3"/>
        <v>2670</v>
      </c>
      <c r="I21" s="32">
        <f t="shared" si="4"/>
        <v>3033</v>
      </c>
      <c r="J21" s="38"/>
      <c r="K21" s="34">
        <f t="shared" si="5"/>
        <v>3033</v>
      </c>
      <c r="L21" s="44">
        <f t="shared" si="6"/>
        <v>32445</v>
      </c>
      <c r="M21" s="42">
        <f t="shared" si="7"/>
        <v>2703.75</v>
      </c>
      <c r="N21" s="36">
        <v>17</v>
      </c>
      <c r="O21" s="58">
        <f>ROUND(M21/'2013'!J21*100-100,2)</f>
        <v>5.78</v>
      </c>
    </row>
    <row r="22" spans="1:15" ht="12.75">
      <c r="A22" s="59">
        <v>18</v>
      </c>
      <c r="B22" s="37">
        <v>3.21</v>
      </c>
      <c r="C22" s="32">
        <f t="shared" si="0"/>
        <v>2735</v>
      </c>
      <c r="D22" s="38"/>
      <c r="E22" s="34">
        <f t="shared" si="1"/>
        <v>2735</v>
      </c>
      <c r="F22" s="32">
        <f t="shared" si="2"/>
        <v>2857</v>
      </c>
      <c r="G22" s="38"/>
      <c r="H22" s="34">
        <f t="shared" si="3"/>
        <v>2857</v>
      </c>
      <c r="I22" s="32">
        <f t="shared" si="4"/>
        <v>3245</v>
      </c>
      <c r="J22" s="38"/>
      <c r="K22" s="34">
        <f t="shared" si="5"/>
        <v>3245</v>
      </c>
      <c r="L22" s="44">
        <f t="shared" si="6"/>
        <v>34716</v>
      </c>
      <c r="M22" s="42">
        <f t="shared" si="7"/>
        <v>2893</v>
      </c>
      <c r="N22" s="36">
        <v>18</v>
      </c>
      <c r="O22" s="58">
        <f>ROUND(M22/'2013'!J22*100-100,2)</f>
        <v>5.78</v>
      </c>
    </row>
    <row r="23" spans="1:15" ht="12.75">
      <c r="A23" s="59">
        <v>19</v>
      </c>
      <c r="B23" s="37">
        <v>3.42</v>
      </c>
      <c r="C23" s="32">
        <f t="shared" si="0"/>
        <v>2914</v>
      </c>
      <c r="D23" s="38"/>
      <c r="E23" s="34">
        <f t="shared" si="1"/>
        <v>2914</v>
      </c>
      <c r="F23" s="32">
        <f t="shared" si="2"/>
        <v>3044</v>
      </c>
      <c r="G23" s="38"/>
      <c r="H23" s="34">
        <f t="shared" si="3"/>
        <v>3044</v>
      </c>
      <c r="I23" s="32">
        <f t="shared" si="4"/>
        <v>3458</v>
      </c>
      <c r="J23" s="38"/>
      <c r="K23" s="34">
        <f t="shared" si="5"/>
        <v>3458</v>
      </c>
      <c r="L23" s="44">
        <f t="shared" si="6"/>
        <v>36990</v>
      </c>
      <c r="M23" s="42">
        <f t="shared" si="7"/>
        <v>3082.5</v>
      </c>
      <c r="N23" s="36">
        <v>19</v>
      </c>
      <c r="O23" s="58">
        <f>ROUND(M23/'2013'!J23*100-100,2)</f>
        <v>5.78</v>
      </c>
    </row>
    <row r="24" spans="1:15" ht="12.75">
      <c r="A24" s="59">
        <v>20</v>
      </c>
      <c r="B24" s="37">
        <v>3.64</v>
      </c>
      <c r="C24" s="32">
        <f t="shared" si="0"/>
        <v>3101</v>
      </c>
      <c r="D24" s="38"/>
      <c r="E24" s="34">
        <f t="shared" si="1"/>
        <v>3101</v>
      </c>
      <c r="F24" s="32">
        <f t="shared" si="2"/>
        <v>3240</v>
      </c>
      <c r="G24" s="38"/>
      <c r="H24" s="34">
        <f t="shared" si="3"/>
        <v>3240</v>
      </c>
      <c r="I24" s="32">
        <f t="shared" si="4"/>
        <v>3680</v>
      </c>
      <c r="J24" s="38"/>
      <c r="K24" s="34">
        <f t="shared" si="5"/>
        <v>3680</v>
      </c>
      <c r="L24" s="44">
        <f t="shared" si="6"/>
        <v>39366</v>
      </c>
      <c r="M24" s="42">
        <f t="shared" si="7"/>
        <v>3280.5</v>
      </c>
      <c r="N24" s="36">
        <v>20</v>
      </c>
      <c r="O24" s="58">
        <f>ROUND(M24/'2013'!J24*100-100,2)</f>
        <v>5.79</v>
      </c>
    </row>
    <row r="25" spans="1:15" ht="12.75">
      <c r="A25" s="59">
        <v>21</v>
      </c>
      <c r="B25" s="37">
        <v>3.85</v>
      </c>
      <c r="C25" s="32">
        <f t="shared" si="0"/>
        <v>3280</v>
      </c>
      <c r="D25" s="38"/>
      <c r="E25" s="34">
        <f t="shared" si="1"/>
        <v>3280</v>
      </c>
      <c r="F25" s="32">
        <f t="shared" si="2"/>
        <v>3427</v>
      </c>
      <c r="G25" s="38"/>
      <c r="H25" s="34">
        <f t="shared" si="3"/>
        <v>3427</v>
      </c>
      <c r="I25" s="32">
        <f t="shared" si="4"/>
        <v>3892</v>
      </c>
      <c r="J25" s="38"/>
      <c r="K25" s="34">
        <f t="shared" si="5"/>
        <v>3892</v>
      </c>
      <c r="L25" s="44">
        <f t="shared" si="6"/>
        <v>41637</v>
      </c>
      <c r="M25" s="42">
        <f t="shared" si="7"/>
        <v>3469.75</v>
      </c>
      <c r="N25" s="36">
        <v>21</v>
      </c>
      <c r="O25" s="58">
        <f>ROUND(M25/'2013'!J25*100-100,2)</f>
        <v>5.79</v>
      </c>
    </row>
    <row r="26" spans="1:15" ht="12.75">
      <c r="A26" s="59">
        <v>22</v>
      </c>
      <c r="B26" s="37">
        <v>4.06</v>
      </c>
      <c r="C26" s="32">
        <f t="shared" si="0"/>
        <v>3459</v>
      </c>
      <c r="D26" s="38"/>
      <c r="E26" s="34">
        <f t="shared" si="1"/>
        <v>3459</v>
      </c>
      <c r="F26" s="32">
        <f t="shared" si="2"/>
        <v>3613</v>
      </c>
      <c r="G26" s="38"/>
      <c r="H26" s="34">
        <f t="shared" si="3"/>
        <v>3613</v>
      </c>
      <c r="I26" s="32">
        <f t="shared" si="4"/>
        <v>4105</v>
      </c>
      <c r="J26" s="38"/>
      <c r="K26" s="34">
        <f t="shared" si="5"/>
        <v>4105</v>
      </c>
      <c r="L26" s="44">
        <f t="shared" si="6"/>
        <v>43908</v>
      </c>
      <c r="M26" s="42">
        <f t="shared" si="7"/>
        <v>3659</v>
      </c>
      <c r="N26" s="36">
        <v>22</v>
      </c>
      <c r="O26" s="58">
        <f>ROUND(M26/'2013'!J26*100-100,2)</f>
        <v>5.78</v>
      </c>
    </row>
    <row r="27" spans="1:15" ht="12.75">
      <c r="A27" s="59">
        <v>23</v>
      </c>
      <c r="B27" s="37">
        <v>4.27</v>
      </c>
      <c r="C27" s="32">
        <f t="shared" si="0"/>
        <v>3638</v>
      </c>
      <c r="D27" s="38"/>
      <c r="E27" s="34">
        <f t="shared" si="1"/>
        <v>3638</v>
      </c>
      <c r="F27" s="32">
        <f t="shared" si="2"/>
        <v>3800</v>
      </c>
      <c r="G27" s="38"/>
      <c r="H27" s="34">
        <f t="shared" si="3"/>
        <v>3800</v>
      </c>
      <c r="I27" s="32">
        <f t="shared" si="4"/>
        <v>4317</v>
      </c>
      <c r="J27" s="38"/>
      <c r="K27" s="34">
        <f t="shared" si="5"/>
        <v>4317</v>
      </c>
      <c r="L27" s="44">
        <f t="shared" si="6"/>
        <v>46179</v>
      </c>
      <c r="M27" s="42">
        <f t="shared" si="7"/>
        <v>3848.25</v>
      </c>
      <c r="N27" s="36">
        <v>23</v>
      </c>
      <c r="O27" s="58">
        <f>ROUND(M27/'2013'!J27*100-100,2)</f>
        <v>5.78</v>
      </c>
    </row>
    <row r="28" spans="1:15" ht="12.75">
      <c r="A28" s="59">
        <v>24</v>
      </c>
      <c r="B28" s="37">
        <v>4.36</v>
      </c>
      <c r="C28" s="32">
        <f t="shared" si="0"/>
        <v>3715</v>
      </c>
      <c r="D28" s="38"/>
      <c r="E28" s="34">
        <f t="shared" si="1"/>
        <v>3715</v>
      </c>
      <c r="F28" s="32">
        <f t="shared" si="2"/>
        <v>3880</v>
      </c>
      <c r="G28" s="38"/>
      <c r="H28" s="34">
        <f t="shared" si="3"/>
        <v>3880</v>
      </c>
      <c r="I28" s="32">
        <f t="shared" si="4"/>
        <v>4408</v>
      </c>
      <c r="J28" s="38"/>
      <c r="K28" s="34">
        <f t="shared" si="5"/>
        <v>4408</v>
      </c>
      <c r="L28" s="44">
        <f t="shared" si="6"/>
        <v>47154</v>
      </c>
      <c r="M28" s="42">
        <f t="shared" si="7"/>
        <v>3929.5</v>
      </c>
      <c r="N28" s="36">
        <v>24</v>
      </c>
      <c r="O28" s="58">
        <f>ROUND(M28/'2013'!J28*100-100,2)</f>
        <v>5.77</v>
      </c>
    </row>
    <row r="29" spans="1:15" ht="13.5" thickBot="1">
      <c r="A29" s="60">
        <v>25</v>
      </c>
      <c r="B29" s="61">
        <v>4.51</v>
      </c>
      <c r="C29" s="39">
        <f t="shared" si="0"/>
        <v>3843</v>
      </c>
      <c r="D29" s="40"/>
      <c r="E29" s="41">
        <f t="shared" si="1"/>
        <v>3843</v>
      </c>
      <c r="F29" s="39">
        <f t="shared" si="2"/>
        <v>4014</v>
      </c>
      <c r="G29" s="40"/>
      <c r="H29" s="41">
        <f t="shared" si="3"/>
        <v>4014</v>
      </c>
      <c r="I29" s="39">
        <f t="shared" si="4"/>
        <v>4560</v>
      </c>
      <c r="J29" s="40"/>
      <c r="K29" s="41">
        <f t="shared" si="5"/>
        <v>4560</v>
      </c>
      <c r="L29" s="45">
        <f t="shared" si="6"/>
        <v>48780</v>
      </c>
      <c r="M29" s="62">
        <f t="shared" si="7"/>
        <v>4065</v>
      </c>
      <c r="N29" s="63">
        <v>25</v>
      </c>
      <c r="O29" s="64">
        <f>ROUND(M29/'2013'!J29*100-100,2)</f>
        <v>5.78</v>
      </c>
    </row>
  </sheetData>
  <mergeCells count="5">
    <mergeCell ref="A1:A4"/>
    <mergeCell ref="B1:B4"/>
    <mergeCell ref="C1:L2"/>
    <mergeCell ref="N1:N4"/>
    <mergeCell ref="C3:L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Наташа</cp:lastModifiedBy>
  <cp:lastPrinted>2013-12-20T13:55:49Z</cp:lastPrinted>
  <dcterms:created xsi:type="dcterms:W3CDTF">2011-09-26T07:15:51Z</dcterms:created>
  <dcterms:modified xsi:type="dcterms:W3CDTF">2013-12-20T13:56:12Z</dcterms:modified>
  <cp:category/>
  <cp:version/>
  <cp:contentType/>
  <cp:contentStatus/>
</cp:coreProperties>
</file>