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>
    <definedName name="_xlnm.Print_Area" localSheetId="0">'Лист1'!$A$1:$O$78</definedName>
  </definedNames>
  <calcPr fullCalcOnLoad="1" refMode="R1C1"/>
</workbook>
</file>

<file path=xl/sharedStrings.xml><?xml version="1.0" encoding="utf-8"?>
<sst xmlns="http://schemas.openxmlformats.org/spreadsheetml/2006/main" count="78" uniqueCount="59">
  <si>
    <t>РОЗРАХУНОК</t>
  </si>
  <si>
    <t>Фамілія, ім’я, по батькові</t>
  </si>
  <si>
    <t>по</t>
  </si>
  <si>
    <t>днів</t>
  </si>
  <si>
    <t>від</t>
  </si>
  <si>
    <t>Період, який враховується для розрахунку</t>
  </si>
  <si>
    <t>Сума</t>
  </si>
  <si>
    <t>Премія за рахунок фонду матеріального заохочення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</si>
  <si>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</si>
  <si>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</si>
  <si>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</si>
  <si>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</si>
  <si>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</si>
  <si>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</si>
  <si>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</si>
  <si>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</si>
  <si>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</si>
  <si>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</si>
  <si>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</si>
  <si>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</si>
  <si>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Усього</t>
  </si>
  <si>
    <t>Належить за</t>
  </si>
  <si>
    <t>на</t>
  </si>
  <si>
    <t>місяц</t>
  </si>
  <si>
    <t>Дата</t>
  </si>
  <si>
    <t>Бухгалтер</t>
  </si>
  <si>
    <t>за</t>
  </si>
  <si>
    <t>рік</t>
  </si>
  <si>
    <t>Розрахунок податкових платежів</t>
  </si>
  <si>
    <t>Податок на доходи физичніх осіб</t>
  </si>
  <si>
    <t>Ставка</t>
  </si>
  <si>
    <t>Всього</t>
  </si>
  <si>
    <t>Всього податкових платежів</t>
  </si>
  <si>
    <t>Підлягає видачи на руки</t>
  </si>
  <si>
    <t>ІНН</t>
  </si>
  <si>
    <t>Посада</t>
  </si>
  <si>
    <t>середньої заробітної плати для лікарняного</t>
  </si>
  <si>
    <t>Лікарняний з</t>
  </si>
  <si>
    <t>Лікарняний №</t>
  </si>
  <si>
    <t>днів лікарняних</t>
  </si>
  <si>
    <t>Сума лікарняних розподіляється:</t>
  </si>
  <si>
    <t>за перших 5 днів</t>
  </si>
  <si>
    <t>Розрахунок оплати</t>
  </si>
  <si>
    <t>розмір допомоги в % до заробітної плати</t>
  </si>
  <si>
    <t>дни</t>
  </si>
  <si>
    <t>сума</t>
  </si>
  <si>
    <t>час</t>
  </si>
  <si>
    <t>Всього робочих часів</t>
  </si>
  <si>
    <t>Середній дохід</t>
  </si>
  <si>
    <t>часів лікарняних</t>
  </si>
  <si>
    <t>часів</t>
  </si>
  <si>
    <t xml:space="preserve"> Всього робочіх днів</t>
  </si>
  <si>
    <t>Справочно:</t>
  </si>
  <si>
    <t>Даты праздничных дней в году</t>
  </si>
  <si>
    <t>2010 год</t>
  </si>
  <si>
    <t>2011 год</t>
  </si>
  <si>
    <t>Відрахування по ЕСВ</t>
  </si>
  <si>
    <t>серія</t>
  </si>
  <si>
    <t>АБР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</si>
</sst>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  <numFmt numFmtId="185" formatCode="[$-FC22]d\ mmmm\ yyyy&quot; р.&quot;;@"/>
    <numFmt numFmtId="186" formatCode="mmmm"/>
    <numFmt numFmtId="187" formatCode="0.0%"/>
    <numFmt numFmtId="188" formatCode="[$-FC19]d\ mmmm\ yyyy\ &quot;г.&quot;"/>
    <numFmt numFmtId="189" formatCode="dd\.mm\.yyyy;@"/>
    <numFmt numFmtId="190" formatCode="000000"/>
  </numFmts>
  <fonts count="43">
    <font>
      <sz val="10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4"/>
      <name val="Times New Roman"/>
      <family val="1"/>
    </font>
    <font>
      <sz val="4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" fontId="1" fillId="0" borderId="15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17" xfId="0" applyFont="1" applyBorder="1" applyAlignment="1">
      <alignment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3" fillId="0" borderId="20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14" fontId="3" fillId="0" borderId="1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4" fontId="1" fillId="0" borderId="16" xfId="0" applyNumberFormat="1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4" fontId="7" fillId="0" borderId="12" xfId="0" applyNumberFormat="1" applyFont="1" applyBorder="1" applyAlignment="1">
      <alignment horizontal="right"/>
    </xf>
    <xf numFmtId="0" fontId="1" fillId="0" borderId="19" xfId="0" applyFont="1" applyBorder="1" applyAlignment="1">
      <alignment wrapText="1"/>
    </xf>
    <xf numFmtId="0" fontId="7" fillId="0" borderId="17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right" wrapText="1"/>
    </xf>
    <xf numFmtId="0" fontId="7" fillId="0" borderId="17" xfId="0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4" fontId="7" fillId="0" borderId="19" xfId="0" applyNumberFormat="1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7" fillId="0" borderId="19" xfId="0" applyFont="1" applyBorder="1" applyAlignment="1">
      <alignment wrapText="1"/>
    </xf>
    <xf numFmtId="4" fontId="1" fillId="0" borderId="0" xfId="0" applyNumberFormat="1" applyFont="1" applyBorder="1" applyAlignment="1">
      <alignment/>
    </xf>
    <xf numFmtId="0" fontId="7" fillId="0" borderId="19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9" fontId="7" fillId="0" borderId="0" xfId="0" applyNumberFormat="1" applyFont="1" applyBorder="1" applyAlignment="1">
      <alignment horizontal="center" wrapText="1"/>
    </xf>
    <xf numFmtId="9" fontId="3" fillId="0" borderId="10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1" fontId="1" fillId="0" borderId="15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85" fontId="1" fillId="0" borderId="0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0" fontId="1" fillId="0" borderId="24" xfId="0" applyFont="1" applyBorder="1" applyAlignment="1">
      <alignment wrapText="1"/>
    </xf>
    <xf numFmtId="1" fontId="3" fillId="0" borderId="15" xfId="0" applyNumberFormat="1" applyFont="1" applyBorder="1" applyAlignment="1">
      <alignment wrapText="1"/>
    </xf>
    <xf numFmtId="1" fontId="3" fillId="0" borderId="15" xfId="0" applyNumberFormat="1" applyFont="1" applyBorder="1" applyAlignment="1">
      <alignment/>
    </xf>
    <xf numFmtId="0" fontId="3" fillId="0" borderId="18" xfId="0" applyFont="1" applyBorder="1" applyAlignment="1">
      <alignment/>
    </xf>
    <xf numFmtId="9" fontId="3" fillId="0" borderId="0" xfId="0" applyNumberFormat="1" applyFont="1" applyBorder="1" applyAlignment="1">
      <alignment horizontal="center" wrapText="1"/>
    </xf>
    <xf numFmtId="14" fontId="2" fillId="0" borderId="0" xfId="0" applyNumberFormat="1" applyFont="1" applyAlignment="1">
      <alignment/>
    </xf>
    <xf numFmtId="0" fontId="7" fillId="0" borderId="19" xfId="0" applyFont="1" applyBorder="1" applyAlignment="1">
      <alignment horizontal="right" wrapText="1"/>
    </xf>
    <xf numFmtId="1" fontId="3" fillId="0" borderId="10" xfId="0" applyNumberFormat="1" applyFont="1" applyBorder="1" applyAlignment="1">
      <alignment horizontal="center"/>
    </xf>
    <xf numFmtId="9" fontId="3" fillId="0" borderId="0" xfId="55" applyFont="1" applyBorder="1" applyAlignment="1">
      <alignment horizontal="center"/>
    </xf>
    <xf numFmtId="9" fontId="2" fillId="0" borderId="0" xfId="55" applyFont="1" applyAlignment="1">
      <alignment/>
    </xf>
    <xf numFmtId="189" fontId="1" fillId="0" borderId="0" xfId="0" applyNumberFormat="1" applyFont="1" applyBorder="1" applyAlignment="1">
      <alignment/>
    </xf>
    <xf numFmtId="189" fontId="7" fillId="0" borderId="0" xfId="0" applyNumberFormat="1" applyFont="1" applyBorder="1" applyAlignment="1">
      <alignment/>
    </xf>
    <xf numFmtId="189" fontId="1" fillId="0" borderId="0" xfId="0" applyNumberFormat="1" applyFont="1" applyBorder="1" applyAlignment="1">
      <alignment vertical="center"/>
    </xf>
    <xf numFmtId="189" fontId="1" fillId="0" borderId="15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right" vertical="center"/>
    </xf>
    <xf numFmtId="4" fontId="1" fillId="0" borderId="24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9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10" fontId="1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187" fontId="1" fillId="0" borderId="22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9" fontId="1" fillId="0" borderId="15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vertical="center"/>
    </xf>
    <xf numFmtId="4" fontId="3" fillId="0" borderId="24" xfId="0" applyNumberFormat="1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4" fontId="7" fillId="0" borderId="19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7" fillId="0" borderId="16" xfId="0" applyNumberFormat="1" applyFont="1" applyBorder="1" applyAlignment="1">
      <alignment horizontal="right"/>
    </xf>
    <xf numFmtId="0" fontId="1" fillId="0" borderId="23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22" xfId="0" applyNumberFormat="1" applyFont="1" applyBorder="1" applyAlignment="1">
      <alignment horizontal="right" vertical="center"/>
    </xf>
    <xf numFmtId="4" fontId="1" fillId="0" borderId="24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4" fontId="1" fillId="0" borderId="22" xfId="0" applyNumberFormat="1" applyFont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9" fontId="7" fillId="0" borderId="17" xfId="55" applyFont="1" applyBorder="1" applyAlignment="1">
      <alignment horizontal="right"/>
    </xf>
    <xf numFmtId="9" fontId="7" fillId="0" borderId="10" xfId="55" applyFont="1" applyBorder="1" applyAlignment="1">
      <alignment horizontal="right"/>
    </xf>
    <xf numFmtId="9" fontId="7" fillId="0" borderId="18" xfId="55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3" fillId="0" borderId="19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0" fontId="1" fillId="0" borderId="15" xfId="0" applyNumberFormat="1" applyFont="1" applyBorder="1" applyAlignment="1">
      <alignment horizontal="center" vertical="center"/>
    </xf>
    <xf numFmtId="9" fontId="1" fillId="0" borderId="15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85" fontId="1" fillId="0" borderId="10" xfId="0" applyNumberFormat="1" applyFont="1" applyBorder="1" applyAlignment="1">
      <alignment horizont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1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" fontId="7" fillId="0" borderId="11" xfId="0" applyNumberFormat="1" applyFont="1" applyBorder="1" applyAlignment="1">
      <alignment horizontal="right"/>
    </xf>
    <xf numFmtId="4" fontId="7" fillId="0" borderId="17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9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3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8.75390625" style="1" customWidth="1"/>
    <col min="2" max="2" width="9.125" style="1" customWidth="1"/>
    <col min="3" max="3" width="3.75390625" style="1" customWidth="1"/>
    <col min="4" max="4" width="9.125" style="1" customWidth="1"/>
    <col min="5" max="5" width="2.75390625" style="1" customWidth="1"/>
    <col min="6" max="6" width="4.00390625" style="1" customWidth="1"/>
    <col min="7" max="7" width="4.375" style="1" bestFit="1" customWidth="1"/>
    <col min="8" max="8" width="9.125" style="1" customWidth="1"/>
    <col min="9" max="9" width="4.125" style="1" customWidth="1"/>
    <col min="10" max="10" width="3.375" style="1" customWidth="1"/>
    <col min="11" max="11" width="4.125" style="1" customWidth="1"/>
    <col min="12" max="12" width="11.125" style="1" bestFit="1" customWidth="1"/>
    <col min="13" max="13" width="3.875" style="1" customWidth="1"/>
    <col min="14" max="14" width="14.625" style="1" customWidth="1"/>
    <col min="15" max="15" width="3.75390625" style="1" customWidth="1"/>
    <col min="16" max="17" width="12.75390625" style="1" customWidth="1"/>
    <col min="18" max="16384" width="9.125" style="1" customWidth="1"/>
  </cols>
  <sheetData>
    <row r="1" ht="18.75">
      <c r="A1" s="3"/>
    </row>
    <row r="3" spans="1:14" s="3" customFormat="1" ht="18.75">
      <c r="A3" s="89"/>
      <c r="B3" s="119" t="s">
        <v>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63" t="s">
        <v>4</v>
      </c>
      <c r="N3" s="85">
        <v>40570</v>
      </c>
    </row>
    <row r="4" spans="1:14" s="2" customFormat="1" ht="18.75">
      <c r="A4" s="119" t="s">
        <v>36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6" spans="1:14" s="4" customFormat="1" ht="12.75">
      <c r="A6" s="10" t="s">
        <v>1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</row>
    <row r="7" spans="1:2" s="14" customFormat="1" ht="6.75" customHeight="1">
      <c r="A7" s="13"/>
      <c r="B7" s="15"/>
    </row>
    <row r="8" spans="1:13" s="4" customFormat="1" ht="12.75">
      <c r="A8" s="5" t="s">
        <v>35</v>
      </c>
      <c r="B8" s="156"/>
      <c r="C8" s="156"/>
      <c r="D8" s="156"/>
      <c r="E8" s="156"/>
      <c r="F8" s="156"/>
      <c r="G8" s="156"/>
      <c r="H8" s="156"/>
      <c r="I8" s="7" t="s">
        <v>34</v>
      </c>
      <c r="J8" s="199"/>
      <c r="K8" s="199"/>
      <c r="L8" s="199"/>
      <c r="M8" s="199"/>
    </row>
    <row r="9" spans="1:2" s="14" customFormat="1" ht="6.75">
      <c r="A9" s="13"/>
      <c r="B9" s="15"/>
    </row>
    <row r="10" spans="1:9" s="4" customFormat="1" ht="11.25">
      <c r="A10" s="5" t="s">
        <v>37</v>
      </c>
      <c r="B10" s="43">
        <v>40573</v>
      </c>
      <c r="C10" s="6" t="s">
        <v>2</v>
      </c>
      <c r="D10" s="43">
        <v>40600</v>
      </c>
      <c r="E10" s="7"/>
      <c r="F10" s="7" t="s">
        <v>22</v>
      </c>
      <c r="G10" s="7"/>
      <c r="H10" s="87">
        <f>_XLL.ЧИСТРАБДНИ(B10,D10,P19:Q31)</f>
        <v>20</v>
      </c>
      <c r="I10" s="1" t="s">
        <v>3</v>
      </c>
    </row>
    <row r="11" spans="1:7" s="14" customFormat="1" ht="6.75">
      <c r="A11" s="13"/>
      <c r="B11" s="16"/>
      <c r="C11" s="12"/>
      <c r="D11" s="16"/>
      <c r="E11" s="12"/>
      <c r="F11" s="12"/>
      <c r="G11" s="12"/>
    </row>
    <row r="12" spans="1:8" s="4" customFormat="1" ht="12.75" customHeight="1">
      <c r="A12" s="5" t="s">
        <v>38</v>
      </c>
      <c r="B12" s="8">
        <v>111111</v>
      </c>
      <c r="C12" s="4" t="s">
        <v>57</v>
      </c>
      <c r="D12" s="113" t="s">
        <v>58</v>
      </c>
      <c r="E12" s="7"/>
      <c r="F12" s="6" t="s">
        <v>4</v>
      </c>
      <c r="G12" s="211">
        <v>40573</v>
      </c>
      <c r="H12" s="211"/>
    </row>
    <row r="13" s="14" customFormat="1" ht="6.75">
      <c r="A13" s="13"/>
    </row>
    <row r="14" spans="1:16" s="11" customFormat="1" ht="17.25" customHeight="1">
      <c r="A14" s="202" t="s">
        <v>5</v>
      </c>
      <c r="B14" s="203"/>
      <c r="C14" s="203"/>
      <c r="D14" s="203"/>
      <c r="E14" s="204"/>
      <c r="F14" s="200" t="s">
        <v>6</v>
      </c>
      <c r="G14" s="200"/>
      <c r="H14" s="200"/>
      <c r="I14" s="200"/>
      <c r="J14" s="200"/>
      <c r="K14" s="200"/>
      <c r="L14" s="200"/>
      <c r="M14" s="200"/>
      <c r="N14" s="138" t="s">
        <v>7</v>
      </c>
      <c r="P14" s="112" t="s">
        <v>52</v>
      </c>
    </row>
    <row r="15" spans="1:14" s="12" customFormat="1" ht="6.75">
      <c r="A15" s="205"/>
      <c r="B15" s="206"/>
      <c r="C15" s="206"/>
      <c r="D15" s="206"/>
      <c r="E15" s="207"/>
      <c r="I15" s="16"/>
      <c r="J15" s="30"/>
      <c r="K15" s="23"/>
      <c r="L15" s="23"/>
      <c r="M15" s="39"/>
      <c r="N15" s="139"/>
    </row>
    <row r="16" spans="1:17" s="7" customFormat="1" ht="12.75" customHeight="1">
      <c r="A16" s="205"/>
      <c r="B16" s="206"/>
      <c r="C16" s="206"/>
      <c r="D16" s="206"/>
      <c r="E16" s="207"/>
      <c r="F16" s="7" t="s">
        <v>26</v>
      </c>
      <c r="G16" s="120">
        <v>2010</v>
      </c>
      <c r="H16" s="120"/>
      <c r="I16" s="7" t="s">
        <v>27</v>
      </c>
      <c r="J16" s="31" t="s">
        <v>26</v>
      </c>
      <c r="K16" s="120">
        <v>2011</v>
      </c>
      <c r="L16" s="120"/>
      <c r="M16" s="25" t="s">
        <v>27</v>
      </c>
      <c r="N16" s="139"/>
      <c r="P16" s="114" t="s">
        <v>53</v>
      </c>
      <c r="Q16" s="115"/>
    </row>
    <row r="17" spans="1:17" s="14" customFormat="1" ht="6.75">
      <c r="A17" s="208"/>
      <c r="B17" s="209"/>
      <c r="C17" s="209"/>
      <c r="D17" s="209"/>
      <c r="E17" s="210"/>
      <c r="F17" s="28"/>
      <c r="G17" s="28"/>
      <c r="H17" s="27"/>
      <c r="I17" s="27"/>
      <c r="J17" s="49"/>
      <c r="K17" s="27"/>
      <c r="L17" s="27"/>
      <c r="M17" s="29"/>
      <c r="N17" s="140"/>
      <c r="P17" s="49"/>
      <c r="Q17" s="29"/>
    </row>
    <row r="18" spans="1:18" s="9" customFormat="1" ht="11.25">
      <c r="A18" s="192">
        <v>1</v>
      </c>
      <c r="B18" s="193"/>
      <c r="C18" s="193"/>
      <c r="D18" s="193"/>
      <c r="E18" s="194"/>
      <c r="F18" s="195">
        <v>2</v>
      </c>
      <c r="G18" s="196"/>
      <c r="H18" s="197"/>
      <c r="I18" s="198"/>
      <c r="J18" s="172">
        <v>3</v>
      </c>
      <c r="K18" s="196"/>
      <c r="L18" s="196"/>
      <c r="M18" s="173"/>
      <c r="N18" s="21">
        <v>4</v>
      </c>
      <c r="P18" s="67" t="s">
        <v>54</v>
      </c>
      <c r="Q18" s="67" t="s">
        <v>55</v>
      </c>
      <c r="R18" s="92"/>
    </row>
    <row r="19" spans="1:18" s="9" customFormat="1" ht="11.25">
      <c r="A19" s="157"/>
      <c r="B19" s="158"/>
      <c r="C19" s="158"/>
      <c r="D19" s="158"/>
      <c r="E19" s="159"/>
      <c r="F19" s="75" t="s">
        <v>44</v>
      </c>
      <c r="G19" s="67" t="s">
        <v>46</v>
      </c>
      <c r="H19" s="197" t="s">
        <v>45</v>
      </c>
      <c r="I19" s="197"/>
      <c r="J19" s="21" t="s">
        <v>44</v>
      </c>
      <c r="K19" s="67" t="s">
        <v>46</v>
      </c>
      <c r="L19" s="197" t="s">
        <v>45</v>
      </c>
      <c r="M19" s="198"/>
      <c r="N19" s="21"/>
      <c r="P19" s="93">
        <v>40179</v>
      </c>
      <c r="Q19" s="93">
        <v>40544</v>
      </c>
      <c r="R19" s="92"/>
    </row>
    <row r="20" spans="1:18" s="4" customFormat="1" ht="11.25">
      <c r="A20" s="201" t="s">
        <v>8</v>
      </c>
      <c r="B20" s="201"/>
      <c r="C20" s="201"/>
      <c r="D20" s="201"/>
      <c r="E20" s="201"/>
      <c r="F20" s="77"/>
      <c r="G20" s="68"/>
      <c r="H20" s="128"/>
      <c r="I20" s="128"/>
      <c r="J20" s="68"/>
      <c r="K20" s="68"/>
      <c r="L20" s="136"/>
      <c r="M20" s="137"/>
      <c r="N20" s="22"/>
      <c r="P20" s="93">
        <v>40185</v>
      </c>
      <c r="Q20" s="93">
        <v>40550</v>
      </c>
      <c r="R20" s="92"/>
    </row>
    <row r="21" spans="1:18" s="4" customFormat="1" ht="11.25">
      <c r="A21" s="166" t="s">
        <v>9</v>
      </c>
      <c r="B21" s="166"/>
      <c r="C21" s="166"/>
      <c r="D21" s="166"/>
      <c r="E21" s="166"/>
      <c r="F21" s="77"/>
      <c r="G21" s="68"/>
      <c r="H21" s="128"/>
      <c r="I21" s="128"/>
      <c r="J21" s="68"/>
      <c r="K21" s="68"/>
      <c r="L21" s="136"/>
      <c r="M21" s="137"/>
      <c r="N21" s="22"/>
      <c r="P21" s="93">
        <v>40245</v>
      </c>
      <c r="Q21" s="93">
        <v>40610</v>
      </c>
      <c r="R21" s="92"/>
    </row>
    <row r="22" spans="1:18" s="4" customFormat="1" ht="11.25">
      <c r="A22" s="166" t="s">
        <v>10</v>
      </c>
      <c r="B22" s="166"/>
      <c r="C22" s="166"/>
      <c r="D22" s="166"/>
      <c r="E22" s="166"/>
      <c r="F22" s="77"/>
      <c r="G22" s="68"/>
      <c r="H22" s="128"/>
      <c r="I22" s="128"/>
      <c r="J22" s="68">
        <v>22</v>
      </c>
      <c r="K22" s="68">
        <v>176</v>
      </c>
      <c r="L22" s="128">
        <v>900</v>
      </c>
      <c r="M22" s="129"/>
      <c r="N22" s="22"/>
      <c r="P22" s="93">
        <v>40272</v>
      </c>
      <c r="Q22" s="93">
        <v>40657</v>
      </c>
      <c r="R22" s="92"/>
    </row>
    <row r="23" spans="1:18" s="4" customFormat="1" ht="11.25">
      <c r="A23" s="166" t="s">
        <v>11</v>
      </c>
      <c r="B23" s="166"/>
      <c r="C23" s="166"/>
      <c r="D23" s="166"/>
      <c r="E23" s="166"/>
      <c r="F23" s="77"/>
      <c r="G23" s="68"/>
      <c r="H23" s="128"/>
      <c r="I23" s="128"/>
      <c r="J23" s="77">
        <v>21</v>
      </c>
      <c r="K23" s="68">
        <v>167</v>
      </c>
      <c r="L23" s="128">
        <v>4028</v>
      </c>
      <c r="M23" s="128"/>
      <c r="N23" s="22"/>
      <c r="P23" s="93">
        <v>40299</v>
      </c>
      <c r="Q23" s="93">
        <v>40664</v>
      </c>
      <c r="R23" s="92"/>
    </row>
    <row r="24" spans="1:18" s="4" customFormat="1" ht="11.25">
      <c r="A24" s="166" t="s">
        <v>12</v>
      </c>
      <c r="B24" s="166"/>
      <c r="C24" s="166"/>
      <c r="D24" s="166"/>
      <c r="E24" s="166"/>
      <c r="F24" s="77"/>
      <c r="G24" s="68"/>
      <c r="H24" s="128"/>
      <c r="I24" s="128"/>
      <c r="J24" s="77">
        <v>17</v>
      </c>
      <c r="K24" s="68">
        <v>136</v>
      </c>
      <c r="L24" s="128">
        <v>4055</v>
      </c>
      <c r="M24" s="128"/>
      <c r="N24" s="22"/>
      <c r="P24" s="93">
        <v>40300</v>
      </c>
      <c r="Q24" s="93">
        <v>40665</v>
      </c>
      <c r="R24" s="92"/>
    </row>
    <row r="25" spans="1:18" s="4" customFormat="1" ht="11.25">
      <c r="A25" s="166" t="s">
        <v>13</v>
      </c>
      <c r="B25" s="166"/>
      <c r="C25" s="166"/>
      <c r="D25" s="166"/>
      <c r="E25" s="166"/>
      <c r="F25" s="77"/>
      <c r="G25" s="68"/>
      <c r="H25" s="128"/>
      <c r="I25" s="128"/>
      <c r="J25" s="68">
        <v>21</v>
      </c>
      <c r="K25" s="68">
        <v>168</v>
      </c>
      <c r="L25" s="128">
        <v>3662</v>
      </c>
      <c r="M25" s="129"/>
      <c r="N25" s="22"/>
      <c r="P25" s="93">
        <v>40307</v>
      </c>
      <c r="Q25" s="93">
        <v>40672</v>
      </c>
      <c r="R25" s="92"/>
    </row>
    <row r="26" spans="1:18" s="4" customFormat="1" ht="11.25">
      <c r="A26" s="166" t="s">
        <v>14</v>
      </c>
      <c r="B26" s="166"/>
      <c r="C26" s="166"/>
      <c r="D26" s="166"/>
      <c r="E26" s="166"/>
      <c r="F26" s="77"/>
      <c r="G26" s="68"/>
      <c r="H26" s="128"/>
      <c r="I26" s="128"/>
      <c r="J26" s="68">
        <v>22</v>
      </c>
      <c r="K26" s="68">
        <v>176</v>
      </c>
      <c r="L26" s="128">
        <v>2236</v>
      </c>
      <c r="M26" s="129"/>
      <c r="N26" s="22"/>
      <c r="P26" s="93">
        <v>40321</v>
      </c>
      <c r="Q26" s="93">
        <v>40706</v>
      </c>
      <c r="R26" s="92"/>
    </row>
    <row r="27" spans="1:18" s="4" customFormat="1" ht="11.25">
      <c r="A27" s="166" t="s">
        <v>15</v>
      </c>
      <c r="B27" s="166"/>
      <c r="C27" s="166"/>
      <c r="D27" s="166"/>
      <c r="E27" s="166"/>
      <c r="F27" s="77"/>
      <c r="G27" s="68"/>
      <c r="H27" s="128"/>
      <c r="I27" s="128"/>
      <c r="J27" s="77">
        <v>21</v>
      </c>
      <c r="K27" s="68">
        <v>167</v>
      </c>
      <c r="L27" s="128">
        <v>2470.75</v>
      </c>
      <c r="M27" s="129"/>
      <c r="N27" s="22"/>
      <c r="P27" s="93">
        <v>40357</v>
      </c>
      <c r="Q27" s="93">
        <v>40722</v>
      </c>
      <c r="R27" s="92"/>
    </row>
    <row r="28" spans="1:18" s="4" customFormat="1" ht="11.25">
      <c r="A28" s="166" t="s">
        <v>16</v>
      </c>
      <c r="B28" s="166"/>
      <c r="C28" s="166"/>
      <c r="D28" s="166"/>
      <c r="E28" s="166"/>
      <c r="F28" s="77"/>
      <c r="G28" s="68"/>
      <c r="H28" s="128"/>
      <c r="I28" s="128"/>
      <c r="J28" s="77"/>
      <c r="K28" s="68"/>
      <c r="L28" s="128"/>
      <c r="M28" s="129"/>
      <c r="N28" s="22"/>
      <c r="P28" s="93">
        <v>40414</v>
      </c>
      <c r="Q28" s="93">
        <v>40779</v>
      </c>
      <c r="R28" s="92"/>
    </row>
    <row r="29" spans="1:17" s="4" customFormat="1" ht="11.25">
      <c r="A29" s="166" t="s">
        <v>17</v>
      </c>
      <c r="B29" s="166"/>
      <c r="C29" s="166"/>
      <c r="D29" s="166"/>
      <c r="E29" s="166"/>
      <c r="F29" s="77"/>
      <c r="G29" s="68"/>
      <c r="H29" s="128"/>
      <c r="I29" s="128"/>
      <c r="J29" s="77"/>
      <c r="K29" s="68"/>
      <c r="L29" s="128"/>
      <c r="M29" s="129"/>
      <c r="N29" s="22"/>
      <c r="P29" s="93"/>
      <c r="Q29" s="93"/>
    </row>
    <row r="30" spans="1:17" s="4" customFormat="1" ht="11.25">
      <c r="A30" s="166" t="s">
        <v>18</v>
      </c>
      <c r="B30" s="166"/>
      <c r="C30" s="166"/>
      <c r="D30" s="166"/>
      <c r="E30" s="166"/>
      <c r="F30" s="77"/>
      <c r="G30" s="68"/>
      <c r="H30" s="128"/>
      <c r="I30" s="128"/>
      <c r="J30" s="77"/>
      <c r="K30" s="68"/>
      <c r="L30" s="128"/>
      <c r="M30" s="129"/>
      <c r="N30" s="22"/>
      <c r="P30" s="93"/>
      <c r="Q30" s="93"/>
    </row>
    <row r="31" spans="1:17" s="4" customFormat="1" ht="11.25">
      <c r="A31" s="166" t="s">
        <v>19</v>
      </c>
      <c r="B31" s="166"/>
      <c r="C31" s="166"/>
      <c r="D31" s="166"/>
      <c r="E31" s="166"/>
      <c r="F31" s="77"/>
      <c r="G31" s="68"/>
      <c r="H31" s="128"/>
      <c r="I31" s="128"/>
      <c r="J31" s="77"/>
      <c r="K31" s="68"/>
      <c r="L31" s="128"/>
      <c r="M31" s="129"/>
      <c r="N31" s="22"/>
      <c r="P31" s="93"/>
      <c r="Q31" s="93"/>
    </row>
    <row r="32" spans="1:16" s="14" customFormat="1" ht="6.75">
      <c r="A32" s="163"/>
      <c r="B32" s="164"/>
      <c r="C32" s="164"/>
      <c r="D32" s="164"/>
      <c r="E32" s="165"/>
      <c r="F32" s="78"/>
      <c r="G32" s="69"/>
      <c r="H32" s="134"/>
      <c r="I32" s="134"/>
      <c r="J32" s="69"/>
      <c r="K32" s="69"/>
      <c r="L32" s="134"/>
      <c r="M32" s="135"/>
      <c r="N32" s="37"/>
      <c r="P32" s="91"/>
    </row>
    <row r="33" spans="1:16" s="4" customFormat="1" ht="11.25">
      <c r="A33" s="153" t="s">
        <v>20</v>
      </c>
      <c r="B33" s="154"/>
      <c r="C33" s="154"/>
      <c r="D33" s="154"/>
      <c r="E33" s="155"/>
      <c r="F33" s="79">
        <f>SUM(F20:F32)</f>
        <v>0</v>
      </c>
      <c r="G33" s="70">
        <f>SUM(G20:G32)</f>
        <v>0</v>
      </c>
      <c r="H33" s="132">
        <f>SUM(H20:I31)</f>
        <v>0</v>
      </c>
      <c r="I33" s="133"/>
      <c r="J33" s="71">
        <f>SUM(J20:J32)</f>
        <v>124</v>
      </c>
      <c r="K33" s="70">
        <f>SUM(K20:K32)</f>
        <v>990</v>
      </c>
      <c r="L33" s="132">
        <f>SUM(L20:M31)</f>
        <v>17351.75</v>
      </c>
      <c r="M33" s="133"/>
      <c r="N33" s="38"/>
      <c r="P33" s="90"/>
    </row>
    <row r="34" spans="1:16" s="4" customFormat="1" ht="11.25">
      <c r="A34" s="153"/>
      <c r="B34" s="154"/>
      <c r="C34" s="154"/>
      <c r="D34" s="154"/>
      <c r="E34" s="154"/>
      <c r="F34" s="162"/>
      <c r="G34" s="162"/>
      <c r="H34" s="162"/>
      <c r="I34" s="162"/>
      <c r="J34" s="72">
        <f>F33+J33</f>
        <v>124</v>
      </c>
      <c r="K34" s="72">
        <f>G33+K33</f>
        <v>990</v>
      </c>
      <c r="L34" s="130">
        <f>SUM(H33+L33)</f>
        <v>17351.75</v>
      </c>
      <c r="M34" s="131"/>
      <c r="N34" s="58"/>
      <c r="P34" s="90"/>
    </row>
    <row r="35" spans="1:14" s="14" customFormat="1" ht="6.75">
      <c r="A35" s="190"/>
      <c r="B35" s="191"/>
      <c r="C35" s="191"/>
      <c r="D35" s="191"/>
      <c r="E35" s="191"/>
      <c r="F35" s="169"/>
      <c r="G35" s="169"/>
      <c r="H35" s="169"/>
      <c r="I35" s="170"/>
      <c r="J35" s="73"/>
      <c r="K35" s="73"/>
      <c r="L35" s="169"/>
      <c r="M35" s="170"/>
      <c r="N35" s="42"/>
    </row>
    <row r="36" spans="1:13" s="14" customFormat="1" ht="6.75">
      <c r="A36" s="167"/>
      <c r="B36" s="167"/>
      <c r="C36" s="167"/>
      <c r="D36" s="167"/>
      <c r="E36" s="167"/>
      <c r="F36" s="168"/>
      <c r="G36" s="168"/>
      <c r="H36" s="168"/>
      <c r="I36" s="168"/>
      <c r="J36" s="171"/>
      <c r="K36" s="171"/>
      <c r="L36" s="171"/>
      <c r="M36" s="171"/>
    </row>
    <row r="37" spans="1:13" s="14" customFormat="1" ht="6.75" customHeight="1">
      <c r="A37" s="62"/>
      <c r="B37" s="13"/>
      <c r="C37" s="13"/>
      <c r="D37" s="13"/>
      <c r="E37" s="13"/>
      <c r="F37" s="13"/>
      <c r="G37" s="13"/>
      <c r="H37" s="13"/>
      <c r="I37" s="40"/>
      <c r="J37" s="121"/>
      <c r="K37" s="122"/>
      <c r="L37" s="122"/>
      <c r="M37" s="123"/>
    </row>
    <row r="38" spans="1:13" s="4" customFormat="1" ht="12.75" customHeight="1">
      <c r="A38" s="51" t="s">
        <v>48</v>
      </c>
      <c r="B38" s="59"/>
      <c r="C38" s="10"/>
      <c r="D38" s="124" t="s">
        <v>51</v>
      </c>
      <c r="E38" s="125"/>
      <c r="F38" s="125"/>
      <c r="G38" s="80"/>
      <c r="H38" s="81">
        <f>J34</f>
        <v>124</v>
      </c>
      <c r="I38" s="59"/>
      <c r="J38" s="116">
        <f>ROUND(L34/H38,2)</f>
        <v>139.93</v>
      </c>
      <c r="K38" s="117"/>
      <c r="L38" s="117"/>
      <c r="M38" s="118"/>
    </row>
    <row r="39" spans="1:14" s="4" customFormat="1" ht="12" customHeight="1">
      <c r="A39" s="51"/>
      <c r="B39" s="7"/>
      <c r="C39" s="64"/>
      <c r="D39" s="126" t="s">
        <v>47</v>
      </c>
      <c r="E39" s="127"/>
      <c r="F39" s="127"/>
      <c r="G39" s="83"/>
      <c r="H39" s="82">
        <f>K34</f>
        <v>990</v>
      </c>
      <c r="J39" s="116">
        <f>IF(K34&gt;0,ROUND(L34/H39,2),0)</f>
        <v>17.53</v>
      </c>
      <c r="K39" s="117"/>
      <c r="L39" s="117"/>
      <c r="M39" s="118"/>
      <c r="N39" s="61"/>
    </row>
    <row r="40" spans="1:13" s="14" customFormat="1" ht="6.75" customHeight="1">
      <c r="A40" s="60"/>
      <c r="B40" s="12"/>
      <c r="C40" s="12"/>
      <c r="D40" s="12"/>
      <c r="E40" s="12"/>
      <c r="F40" s="12"/>
      <c r="G40" s="12"/>
      <c r="H40" s="12"/>
      <c r="J40" s="148"/>
      <c r="K40" s="149"/>
      <c r="L40" s="149"/>
      <c r="M40" s="150"/>
    </row>
    <row r="41" spans="1:13" s="14" customFormat="1" ht="6.75">
      <c r="A41" s="163"/>
      <c r="B41" s="164"/>
      <c r="C41" s="164"/>
      <c r="D41" s="164"/>
      <c r="E41" s="164"/>
      <c r="F41" s="164"/>
      <c r="G41" s="164"/>
      <c r="H41" s="164"/>
      <c r="I41" s="164"/>
      <c r="J41" s="183"/>
      <c r="K41" s="151"/>
      <c r="L41" s="151"/>
      <c r="M41" s="152"/>
    </row>
    <row r="42" spans="1:13" s="4" customFormat="1" ht="11.25" customHeight="1">
      <c r="A42" s="51" t="s">
        <v>42</v>
      </c>
      <c r="B42" s="187" t="s">
        <v>43</v>
      </c>
      <c r="C42" s="187"/>
      <c r="D42" s="187"/>
      <c r="E42" s="187"/>
      <c r="F42" s="187"/>
      <c r="G42" s="59"/>
      <c r="H42" s="66">
        <v>1</v>
      </c>
      <c r="I42" s="59" t="s">
        <v>3</v>
      </c>
      <c r="J42" s="116">
        <f>J38*H42</f>
        <v>139.93</v>
      </c>
      <c r="K42" s="117"/>
      <c r="L42" s="117"/>
      <c r="M42" s="118"/>
    </row>
    <row r="43" spans="1:13" s="4" customFormat="1" ht="11.25" customHeight="1">
      <c r="A43" s="51"/>
      <c r="B43" s="59"/>
      <c r="C43" s="59"/>
      <c r="D43" s="59"/>
      <c r="E43" s="59"/>
      <c r="F43" s="59"/>
      <c r="G43" s="59"/>
      <c r="H43" s="84"/>
      <c r="I43" s="59" t="s">
        <v>50</v>
      </c>
      <c r="J43" s="116">
        <f>J39*H42</f>
        <v>17.53</v>
      </c>
      <c r="K43" s="117"/>
      <c r="L43" s="117"/>
      <c r="M43" s="118"/>
    </row>
    <row r="44" spans="1:13" s="14" customFormat="1" ht="6" customHeight="1">
      <c r="A44" s="62"/>
      <c r="B44" s="40"/>
      <c r="C44" s="40"/>
      <c r="D44" s="40"/>
      <c r="E44" s="40"/>
      <c r="F44" s="40"/>
      <c r="G44" s="40"/>
      <c r="H44" s="65"/>
      <c r="I44" s="40"/>
      <c r="J44" s="121"/>
      <c r="K44" s="122"/>
      <c r="L44" s="122"/>
      <c r="M44" s="123"/>
    </row>
    <row r="45" spans="1:13" s="4" customFormat="1" ht="11.25">
      <c r="A45" s="51" t="s">
        <v>21</v>
      </c>
      <c r="B45" s="8">
        <f>H10</f>
        <v>20</v>
      </c>
      <c r="C45" s="4" t="s">
        <v>39</v>
      </c>
      <c r="J45" s="116">
        <f>J42*B45</f>
        <v>2798.6000000000004</v>
      </c>
      <c r="K45" s="117"/>
      <c r="L45" s="117"/>
      <c r="M45" s="118"/>
    </row>
    <row r="46" spans="1:13" s="4" customFormat="1" ht="11.25">
      <c r="A46" s="51"/>
      <c r="B46" s="87">
        <f>B45*8</f>
        <v>160</v>
      </c>
      <c r="C46" s="4" t="s">
        <v>49</v>
      </c>
      <c r="J46" s="116">
        <f>J43*B46</f>
        <v>2804.8</v>
      </c>
      <c r="K46" s="117"/>
      <c r="L46" s="117"/>
      <c r="M46" s="118"/>
    </row>
    <row r="47" spans="1:13" s="14" customFormat="1" ht="6.75">
      <c r="A47" s="26"/>
      <c r="B47" s="53"/>
      <c r="C47" s="27"/>
      <c r="D47" s="27"/>
      <c r="E47" s="27"/>
      <c r="F47" s="27"/>
      <c r="G47" s="27"/>
      <c r="H47" s="27"/>
      <c r="I47" s="27"/>
      <c r="J47" s="184"/>
      <c r="K47" s="185"/>
      <c r="L47" s="185"/>
      <c r="M47" s="186"/>
    </row>
    <row r="48" spans="1:13" s="14" customFormat="1" ht="6.75">
      <c r="A48" s="33"/>
      <c r="B48" s="23"/>
      <c r="C48" s="34"/>
      <c r="D48" s="34"/>
      <c r="E48" s="34"/>
      <c r="F48" s="34"/>
      <c r="G48" s="34"/>
      <c r="H48" s="34"/>
      <c r="I48" s="34"/>
      <c r="J48" s="151"/>
      <c r="K48" s="151"/>
      <c r="L48" s="151"/>
      <c r="M48" s="152"/>
    </row>
    <row r="49" spans="1:13" s="4" customFormat="1" ht="11.25" customHeight="1">
      <c r="A49" s="188" t="s">
        <v>40</v>
      </c>
      <c r="B49" s="189"/>
      <c r="C49" s="189"/>
      <c r="D49" s="189"/>
      <c r="E49" s="189"/>
      <c r="F49" s="189"/>
      <c r="G49" s="189"/>
      <c r="H49" s="189"/>
      <c r="I49" s="189"/>
      <c r="J49" s="117"/>
      <c r="K49" s="117"/>
      <c r="L49" s="117"/>
      <c r="M49" s="118"/>
    </row>
    <row r="50" spans="1:13" s="14" customFormat="1" ht="6.75">
      <c r="A50" s="26"/>
      <c r="B50" s="53"/>
      <c r="C50" s="27"/>
      <c r="D50" s="27"/>
      <c r="E50" s="27"/>
      <c r="F50" s="27"/>
      <c r="G50" s="27"/>
      <c r="H50" s="27"/>
      <c r="I50" s="27"/>
      <c r="J50" s="142"/>
      <c r="K50" s="142"/>
      <c r="L50" s="142"/>
      <c r="M50" s="143"/>
    </row>
    <row r="51" spans="1:13" s="14" customFormat="1" ht="6.75">
      <c r="A51" s="33"/>
      <c r="B51" s="23"/>
      <c r="C51" s="34"/>
      <c r="D51" s="34"/>
      <c r="E51" s="34"/>
      <c r="F51" s="34"/>
      <c r="G51" s="34"/>
      <c r="H51" s="34"/>
      <c r="I51" s="34"/>
      <c r="J51" s="183"/>
      <c r="K51" s="151"/>
      <c r="L51" s="151"/>
      <c r="M51" s="152"/>
    </row>
    <row r="52" spans="1:13" s="14" customFormat="1" ht="11.25">
      <c r="A52" s="54" t="s">
        <v>22</v>
      </c>
      <c r="B52" s="8">
        <v>1</v>
      </c>
      <c r="C52" s="4" t="s">
        <v>23</v>
      </c>
      <c r="D52" s="4" t="s">
        <v>41</v>
      </c>
      <c r="E52" s="4"/>
      <c r="F52" s="4"/>
      <c r="G52" s="4"/>
      <c r="H52" s="8">
        <v>5</v>
      </c>
      <c r="I52" s="4" t="s">
        <v>3</v>
      </c>
      <c r="J52" s="116">
        <f>ROUND(J45/B45*H52,2)</f>
        <v>699.65</v>
      </c>
      <c r="K52" s="117"/>
      <c r="L52" s="117"/>
      <c r="M52" s="118"/>
    </row>
    <row r="53" spans="1:13" s="14" customFormat="1" ht="11.25">
      <c r="A53" s="54"/>
      <c r="B53" s="9"/>
      <c r="C53" s="4"/>
      <c r="D53" s="4"/>
      <c r="E53" s="4"/>
      <c r="F53" s="4"/>
      <c r="G53" s="4"/>
      <c r="H53" s="74">
        <f>H52*8</f>
        <v>40</v>
      </c>
      <c r="I53" s="4" t="s">
        <v>50</v>
      </c>
      <c r="J53" s="116">
        <f>ROUND(J46/B46*H53,2)</f>
        <v>701.2</v>
      </c>
      <c r="K53" s="117"/>
      <c r="L53" s="117"/>
      <c r="M53" s="118"/>
    </row>
    <row r="54" spans="1:13" s="14" customFormat="1" ht="6.75">
      <c r="A54" s="86"/>
      <c r="B54" s="16"/>
      <c r="H54" s="16"/>
      <c r="J54" s="121"/>
      <c r="K54" s="122"/>
      <c r="L54" s="122"/>
      <c r="M54" s="123"/>
    </row>
    <row r="55" spans="1:13" s="4" customFormat="1" ht="11.25">
      <c r="A55" s="54"/>
      <c r="B55" s="88"/>
      <c r="H55" s="8">
        <f>B45-H59-H52</f>
        <v>13</v>
      </c>
      <c r="I55" s="4" t="s">
        <v>3</v>
      </c>
      <c r="J55" s="116">
        <f>ROUND(J45/B45*H55,2)</f>
        <v>1819.09</v>
      </c>
      <c r="K55" s="117"/>
      <c r="L55" s="117"/>
      <c r="M55" s="118"/>
    </row>
    <row r="56" spans="1:13" s="4" customFormat="1" ht="11.25">
      <c r="A56" s="54"/>
      <c r="B56" s="9"/>
      <c r="H56" s="87">
        <f>B46-H60-H53</f>
        <v>104</v>
      </c>
      <c r="I56" s="4" t="s">
        <v>50</v>
      </c>
      <c r="J56" s="116">
        <f>ROUND(J46/B46*H56,2)</f>
        <v>1823.12</v>
      </c>
      <c r="K56" s="117"/>
      <c r="L56" s="117"/>
      <c r="M56" s="118"/>
    </row>
    <row r="57" spans="1:13" s="14" customFormat="1" ht="6.75">
      <c r="A57" s="55"/>
      <c r="B57" s="20"/>
      <c r="C57" s="27"/>
      <c r="D57" s="27"/>
      <c r="E57" s="27"/>
      <c r="F57" s="27"/>
      <c r="G57" s="27"/>
      <c r="H57" s="20"/>
      <c r="I57" s="27"/>
      <c r="J57" s="141"/>
      <c r="K57" s="142"/>
      <c r="L57" s="142"/>
      <c r="M57" s="143"/>
    </row>
    <row r="58" spans="1:13" s="14" customFormat="1" ht="6.75">
      <c r="A58" s="56"/>
      <c r="B58" s="24"/>
      <c r="C58" s="34"/>
      <c r="D58" s="34"/>
      <c r="E58" s="34"/>
      <c r="F58" s="34"/>
      <c r="G58" s="34"/>
      <c r="H58" s="24"/>
      <c r="I58" s="34"/>
      <c r="J58" s="183"/>
      <c r="K58" s="151"/>
      <c r="L58" s="151"/>
      <c r="M58" s="152"/>
    </row>
    <row r="59" spans="1:13" s="4" customFormat="1" ht="11.25">
      <c r="A59" s="54" t="s">
        <v>22</v>
      </c>
      <c r="B59" s="8">
        <v>2</v>
      </c>
      <c r="C59" s="4" t="s">
        <v>23</v>
      </c>
      <c r="H59" s="8">
        <v>2</v>
      </c>
      <c r="I59" s="4" t="s">
        <v>3</v>
      </c>
      <c r="J59" s="116">
        <f>ROUND(J45/B45*H59,2)</f>
        <v>279.86</v>
      </c>
      <c r="K59" s="117"/>
      <c r="L59" s="117"/>
      <c r="M59" s="118"/>
    </row>
    <row r="60" spans="1:13" s="4" customFormat="1" ht="11.25">
      <c r="A60" s="54"/>
      <c r="B60" s="9"/>
      <c r="H60" s="8">
        <f>H59*8</f>
        <v>16</v>
      </c>
      <c r="I60" s="4" t="s">
        <v>50</v>
      </c>
      <c r="J60" s="116">
        <f>ROUND(J46/B46*H60,2)</f>
        <v>280.48</v>
      </c>
      <c r="K60" s="117"/>
      <c r="L60" s="117"/>
      <c r="M60" s="118"/>
    </row>
    <row r="61" spans="1:13" s="14" customFormat="1" ht="6.75">
      <c r="A61" s="52"/>
      <c r="B61" s="20"/>
      <c r="C61" s="27"/>
      <c r="D61" s="27"/>
      <c r="E61" s="27"/>
      <c r="F61" s="27"/>
      <c r="G61" s="27"/>
      <c r="H61" s="20"/>
      <c r="I61" s="27"/>
      <c r="J61" s="141"/>
      <c r="K61" s="142"/>
      <c r="L61" s="142"/>
      <c r="M61" s="143"/>
    </row>
    <row r="62" spans="1:14" s="14" customFormat="1" ht="6.75">
      <c r="A62" s="52"/>
      <c r="B62" s="20"/>
      <c r="C62" s="27"/>
      <c r="D62" s="27"/>
      <c r="E62" s="27"/>
      <c r="F62" s="27"/>
      <c r="G62" s="27"/>
      <c r="H62" s="20"/>
      <c r="I62" s="27"/>
      <c r="J62" s="44"/>
      <c r="K62" s="44"/>
      <c r="L62" s="44"/>
      <c r="M62" s="44"/>
      <c r="N62" s="27"/>
    </row>
    <row r="63" spans="1:14" s="14" customFormat="1" ht="6.75">
      <c r="A63" s="36"/>
      <c r="B63" s="34"/>
      <c r="C63" s="34"/>
      <c r="D63" s="24"/>
      <c r="E63" s="34"/>
      <c r="F63" s="34"/>
      <c r="G63" s="34"/>
      <c r="H63" s="34"/>
      <c r="I63" s="34"/>
      <c r="J63" s="50"/>
      <c r="K63" s="50"/>
      <c r="L63" s="50"/>
      <c r="M63" s="50"/>
      <c r="N63" s="48"/>
    </row>
    <row r="64" spans="1:14" s="4" customFormat="1" ht="11.25">
      <c r="A64" s="181" t="s">
        <v>28</v>
      </c>
      <c r="B64" s="182"/>
      <c r="D64" s="9"/>
      <c r="J64" s="41"/>
      <c r="K64" s="41"/>
      <c r="L64" s="41"/>
      <c r="M64" s="41"/>
      <c r="N64" s="45"/>
    </row>
    <row r="65" spans="1:14" s="9" customFormat="1" ht="10.5">
      <c r="A65" s="17"/>
      <c r="B65" s="19"/>
      <c r="C65" s="17"/>
      <c r="D65" s="18" t="s">
        <v>30</v>
      </c>
      <c r="E65" s="19"/>
      <c r="F65" s="17"/>
      <c r="G65" s="18"/>
      <c r="H65" s="19" t="s">
        <v>6</v>
      </c>
      <c r="I65" s="172" t="s">
        <v>30</v>
      </c>
      <c r="J65" s="173"/>
      <c r="K65" s="18"/>
      <c r="L65" s="47" t="s">
        <v>6</v>
      </c>
      <c r="M65" s="47"/>
      <c r="N65" s="19" t="s">
        <v>31</v>
      </c>
    </row>
    <row r="66" spans="1:14" s="14" customFormat="1" ht="6.75">
      <c r="A66" s="49"/>
      <c r="B66" s="29"/>
      <c r="C66" s="49"/>
      <c r="D66" s="53"/>
      <c r="E66" s="29"/>
      <c r="F66" s="49"/>
      <c r="G66" s="27"/>
      <c r="H66" s="29"/>
      <c r="I66" s="144"/>
      <c r="J66" s="145"/>
      <c r="K66" s="12"/>
      <c r="L66" s="57"/>
      <c r="M66" s="57"/>
      <c r="N66" s="48"/>
    </row>
    <row r="67" spans="1:14" s="102" customFormat="1" ht="15" customHeight="1">
      <c r="A67" s="160" t="s">
        <v>29</v>
      </c>
      <c r="B67" s="161"/>
      <c r="C67" s="96"/>
      <c r="D67" s="97">
        <v>0.15</v>
      </c>
      <c r="E67" s="98"/>
      <c r="F67" s="96"/>
      <c r="G67" s="99"/>
      <c r="H67" s="100">
        <f>ROUND(D67*(J45-L69),2)</f>
        <v>411.39</v>
      </c>
      <c r="I67" s="174"/>
      <c r="J67" s="174"/>
      <c r="K67" s="101"/>
      <c r="L67" s="22"/>
      <c r="M67" s="94"/>
      <c r="N67" s="95">
        <f>H67+L67</f>
        <v>411.39</v>
      </c>
    </row>
    <row r="68" spans="1:14" s="102" customFormat="1" ht="15" customHeight="1">
      <c r="A68" s="160" t="s">
        <v>56</v>
      </c>
      <c r="B68" s="161"/>
      <c r="C68" s="103"/>
      <c r="D68" s="104">
        <v>0.332</v>
      </c>
      <c r="E68" s="105"/>
      <c r="F68" s="103"/>
      <c r="G68" s="106"/>
      <c r="H68" s="95">
        <f>ROUND(J45*D68,2)</f>
        <v>929.14</v>
      </c>
      <c r="I68" s="175">
        <v>0.02</v>
      </c>
      <c r="J68" s="175"/>
      <c r="K68" s="107"/>
      <c r="L68" s="22">
        <f>ROUND(J45*I68,2)</f>
        <v>55.97</v>
      </c>
      <c r="M68" s="108"/>
      <c r="N68" s="109">
        <f>H68+L68</f>
        <v>985.11</v>
      </c>
    </row>
    <row r="69" spans="1:14" s="102" customFormat="1" ht="15" customHeight="1">
      <c r="A69" s="179" t="s">
        <v>32</v>
      </c>
      <c r="B69" s="180"/>
      <c r="C69" s="103"/>
      <c r="D69" s="106"/>
      <c r="E69" s="106"/>
      <c r="F69" s="106"/>
      <c r="G69" s="106"/>
      <c r="H69" s="110">
        <f>SUM(H67:H68)</f>
        <v>1340.53</v>
      </c>
      <c r="I69" s="146"/>
      <c r="J69" s="147"/>
      <c r="K69" s="111"/>
      <c r="L69" s="110">
        <f>SUM(L67:L68)</f>
        <v>55.97</v>
      </c>
      <c r="M69" s="103"/>
      <c r="N69" s="110">
        <f>SUM(N67:N68)</f>
        <v>1396.5</v>
      </c>
    </row>
    <row r="70" spans="1:14" s="14" customFormat="1" ht="6.75">
      <c r="A70" s="36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5"/>
      <c r="M70" s="34"/>
      <c r="N70" s="35"/>
    </row>
    <row r="71" spans="1:14" s="4" customFormat="1" ht="12.75" customHeight="1">
      <c r="A71" s="176" t="s">
        <v>33</v>
      </c>
      <c r="B71" s="177"/>
      <c r="L71" s="45"/>
      <c r="N71" s="46">
        <f>J45-H67-L68</f>
        <v>2331.2400000000007</v>
      </c>
    </row>
    <row r="72" spans="1:14" s="14" customFormat="1" ht="6.75">
      <c r="A72" s="49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9"/>
      <c r="M72" s="27"/>
      <c r="N72" s="29"/>
    </row>
    <row r="73" s="4" customFormat="1" ht="11.25"/>
    <row r="74" spans="1:7" s="4" customFormat="1" ht="11.25">
      <c r="A74" s="32" t="s">
        <v>24</v>
      </c>
      <c r="B74" s="178">
        <f>N3</f>
        <v>40570</v>
      </c>
      <c r="C74" s="178"/>
      <c r="D74" s="178"/>
      <c r="E74" s="178"/>
      <c r="F74" s="178"/>
      <c r="G74" s="76"/>
    </row>
    <row r="75" spans="1:7" s="4" customFormat="1" ht="11.25">
      <c r="A75" s="32"/>
      <c r="B75" s="7"/>
      <c r="C75" s="7"/>
      <c r="D75" s="7"/>
      <c r="E75" s="7"/>
      <c r="F75" s="7"/>
      <c r="G75" s="7"/>
    </row>
    <row r="76" s="4" customFormat="1" ht="11.25"/>
    <row r="77" spans="1:7" s="4" customFormat="1" ht="11.25">
      <c r="A77" s="32" t="s">
        <v>25</v>
      </c>
      <c r="B77" s="127"/>
      <c r="C77" s="127"/>
      <c r="D77" s="127"/>
      <c r="E77" s="127"/>
      <c r="F77" s="127"/>
      <c r="G77" s="7"/>
    </row>
    <row r="78" s="4" customFormat="1" ht="11.25"/>
    <row r="79" s="4" customFormat="1" ht="11.25"/>
    <row r="80" s="4" customFormat="1" ht="11.25"/>
    <row r="81" s="4" customFormat="1" ht="11.25"/>
    <row r="82" s="4" customFormat="1" ht="11.25"/>
    <row r="83" s="4" customFormat="1" ht="11.25"/>
    <row r="84" s="4" customFormat="1" ht="11.25"/>
    <row r="85" s="4" customFormat="1" ht="11.25"/>
    <row r="86" s="4" customFormat="1" ht="11.25"/>
    <row r="87" s="4" customFormat="1" ht="11.25"/>
    <row r="88" s="4" customFormat="1" ht="11.25"/>
    <row r="89" s="4" customFormat="1" ht="11.25"/>
    <row r="90" s="4" customFormat="1" ht="11.25"/>
    <row r="91" s="4" customFormat="1" ht="11.25"/>
    <row r="92" s="4" customFormat="1" ht="11.25"/>
    <row r="93" s="4" customFormat="1" ht="11.25"/>
    <row r="94" s="4" customFormat="1" ht="11.25"/>
  </sheetData>
  <sheetProtection/>
  <mergeCells count="109">
    <mergeCell ref="J8:M8"/>
    <mergeCell ref="F14:M14"/>
    <mergeCell ref="J18:M18"/>
    <mergeCell ref="A20:E20"/>
    <mergeCell ref="A14:E17"/>
    <mergeCell ref="L19:M19"/>
    <mergeCell ref="L20:M20"/>
    <mergeCell ref="G12:H12"/>
    <mergeCell ref="A21:E21"/>
    <mergeCell ref="A18:E18"/>
    <mergeCell ref="F18:I18"/>
    <mergeCell ref="H20:I20"/>
    <mergeCell ref="H21:I21"/>
    <mergeCell ref="H19:I19"/>
    <mergeCell ref="A22:E22"/>
    <mergeCell ref="A23:E23"/>
    <mergeCell ref="A49:I49"/>
    <mergeCell ref="A35:E35"/>
    <mergeCell ref="F35:I35"/>
    <mergeCell ref="A25:E25"/>
    <mergeCell ref="H24:I24"/>
    <mergeCell ref="H25:I25"/>
    <mergeCell ref="H22:I22"/>
    <mergeCell ref="A30:E30"/>
    <mergeCell ref="J49:M49"/>
    <mergeCell ref="J39:M39"/>
    <mergeCell ref="A41:I41"/>
    <mergeCell ref="J41:M41"/>
    <mergeCell ref="J44:M44"/>
    <mergeCell ref="J42:M42"/>
    <mergeCell ref="B42:F42"/>
    <mergeCell ref="A64:B64"/>
    <mergeCell ref="J59:M59"/>
    <mergeCell ref="J51:M51"/>
    <mergeCell ref="J58:M58"/>
    <mergeCell ref="J45:M45"/>
    <mergeCell ref="J50:M50"/>
    <mergeCell ref="J55:M55"/>
    <mergeCell ref="J57:M57"/>
    <mergeCell ref="J56:M56"/>
    <mergeCell ref="J52:M52"/>
    <mergeCell ref="B77:F77"/>
    <mergeCell ref="I65:J65"/>
    <mergeCell ref="I67:J67"/>
    <mergeCell ref="I68:J68"/>
    <mergeCell ref="A71:B71"/>
    <mergeCell ref="B74:F74"/>
    <mergeCell ref="A69:B69"/>
    <mergeCell ref="A67:B67"/>
    <mergeCell ref="A28:E28"/>
    <mergeCell ref="A29:E29"/>
    <mergeCell ref="J37:M37"/>
    <mergeCell ref="A36:I36"/>
    <mergeCell ref="L35:M35"/>
    <mergeCell ref="J36:M36"/>
    <mergeCell ref="A68:B68"/>
    <mergeCell ref="H29:I29"/>
    <mergeCell ref="H28:I28"/>
    <mergeCell ref="H23:I23"/>
    <mergeCell ref="F34:I34"/>
    <mergeCell ref="A32:E32"/>
    <mergeCell ref="A27:E27"/>
    <mergeCell ref="A24:E24"/>
    <mergeCell ref="A26:E26"/>
    <mergeCell ref="A31:E31"/>
    <mergeCell ref="J61:M61"/>
    <mergeCell ref="I66:J66"/>
    <mergeCell ref="I69:J69"/>
    <mergeCell ref="A4:N4"/>
    <mergeCell ref="J40:M40"/>
    <mergeCell ref="J48:M48"/>
    <mergeCell ref="A33:E34"/>
    <mergeCell ref="B8:H8"/>
    <mergeCell ref="A19:E19"/>
    <mergeCell ref="B6:N6"/>
    <mergeCell ref="H30:I30"/>
    <mergeCell ref="H31:I31"/>
    <mergeCell ref="H33:I33"/>
    <mergeCell ref="H32:I32"/>
    <mergeCell ref="H26:I26"/>
    <mergeCell ref="H27:I27"/>
    <mergeCell ref="L21:M21"/>
    <mergeCell ref="L22:M22"/>
    <mergeCell ref="L23:M23"/>
    <mergeCell ref="L26:M26"/>
    <mergeCell ref="J53:M53"/>
    <mergeCell ref="N14:N17"/>
    <mergeCell ref="L24:M24"/>
    <mergeCell ref="L25:M25"/>
    <mergeCell ref="J38:M38"/>
    <mergeCell ref="J47:M47"/>
    <mergeCell ref="L27:M27"/>
    <mergeCell ref="L34:M34"/>
    <mergeCell ref="L33:M33"/>
    <mergeCell ref="L32:M32"/>
    <mergeCell ref="L31:M31"/>
    <mergeCell ref="L30:M30"/>
    <mergeCell ref="L29:M29"/>
    <mergeCell ref="L28:M28"/>
    <mergeCell ref="P16:Q16"/>
    <mergeCell ref="J60:M60"/>
    <mergeCell ref="B3:L3"/>
    <mergeCell ref="G16:H16"/>
    <mergeCell ref="K16:L16"/>
    <mergeCell ref="J54:M54"/>
    <mergeCell ref="D38:F38"/>
    <mergeCell ref="D39:F39"/>
    <mergeCell ref="J46:M46"/>
    <mergeCell ref="J43:M43"/>
  </mergeCells>
  <printOptions/>
  <pageMargins left="0.5905511811023623" right="0.5905511811023623" top="0.3937007874015748" bottom="0.5905511811023623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Elanda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Karmin</dc:creator>
  <cp:keywords/>
  <dc:description/>
  <cp:lastModifiedBy>User</cp:lastModifiedBy>
  <cp:lastPrinted>2011-08-03T11:28:20Z</cp:lastPrinted>
  <dcterms:created xsi:type="dcterms:W3CDTF">2006-07-26T07:16:32Z</dcterms:created>
  <dcterms:modified xsi:type="dcterms:W3CDTF">2012-03-31T09:12:55Z</dcterms:modified>
  <cp:category/>
  <cp:version/>
  <cp:contentType/>
  <cp:contentStatus/>
</cp:coreProperties>
</file>